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1075" windowHeight="9285" activeTab="1"/>
  </bookViews>
  <sheets>
    <sheet name="Kategorija 1" sheetId="1" r:id="rId1"/>
    <sheet name="Kategorija 2" sheetId="4" r:id="rId2"/>
  </sheets>
  <definedNames>
    <definedName name="_xlnm._FilterDatabase" localSheetId="0" hidden="1">'Kategorija 1'!$A$9:$E$9</definedName>
  </definedNames>
  <calcPr calcId="125725"/>
</workbook>
</file>

<file path=xl/calcChain.xml><?xml version="1.0" encoding="utf-8"?>
<calcChain xmlns="http://schemas.openxmlformats.org/spreadsheetml/2006/main">
  <c r="A14" i="4"/>
  <c r="D178" i="1"/>
  <c r="D161"/>
  <c r="D177"/>
  <c r="D171"/>
  <c r="D174"/>
  <c r="D145"/>
  <c r="D139"/>
  <c r="D96"/>
  <c r="D65"/>
  <c r="D53"/>
  <c r="D48"/>
  <c r="D170"/>
  <c r="D168"/>
  <c r="D13"/>
  <c r="D88"/>
  <c r="D103"/>
  <c r="D104" s="1"/>
  <c r="D46"/>
  <c r="D89"/>
  <c r="D90" s="1"/>
  <c r="D82"/>
  <c r="D115"/>
  <c r="D116" s="1"/>
  <c r="D91"/>
  <c r="D92" s="1"/>
  <c r="D102"/>
  <c r="D149"/>
  <c r="D113"/>
  <c r="D114" s="1"/>
  <c r="D79"/>
  <c r="D42"/>
  <c r="D40"/>
  <c r="D33"/>
  <c r="D34" s="1"/>
  <c r="D128"/>
  <c r="D21"/>
  <c r="D99"/>
  <c r="D100" s="1"/>
  <c r="D10"/>
  <c r="D11" s="1"/>
  <c r="D27"/>
  <c r="D28" s="1"/>
  <c r="D73"/>
  <c r="D74" s="1"/>
  <c r="A16" i="4"/>
  <c r="D18" i="1"/>
  <c r="D19" s="1"/>
  <c r="D134"/>
  <c r="D135" s="1"/>
  <c r="D32"/>
  <c r="D105"/>
  <c r="D106" s="1"/>
  <c r="D110"/>
  <c r="D131"/>
  <c r="D76"/>
  <c r="D23"/>
  <c r="D24" s="1"/>
  <c r="D50"/>
  <c r="D150"/>
  <c r="D151" s="1"/>
  <c r="D153"/>
  <c r="D162"/>
  <c r="D163"/>
  <c r="D16"/>
  <c r="D17" s="1"/>
  <c r="D62"/>
  <c r="D63" s="1"/>
  <c r="A10" i="4"/>
  <c r="A18" s="1"/>
  <c r="A11"/>
  <c r="D155" i="1"/>
  <c r="D133"/>
  <c r="A12" i="4"/>
  <c r="D158" i="1"/>
  <c r="D159" s="1"/>
  <c r="D97"/>
  <c r="D98" s="1"/>
  <c r="D119"/>
  <c r="D120" s="1"/>
  <c r="A13" i="4"/>
  <c r="D36" i="1"/>
  <c r="D77"/>
  <c r="D78" s="1"/>
  <c r="D160"/>
  <c r="D69"/>
  <c r="D72"/>
  <c r="D25"/>
  <c r="D26" s="1"/>
  <c r="D54"/>
  <c r="D55" s="1"/>
  <c r="A17" i="4"/>
  <c r="D59" i="1"/>
  <c r="D143"/>
  <c r="D141"/>
  <c r="D57"/>
  <c r="D44"/>
  <c r="D15"/>
  <c r="D122"/>
  <c r="D94"/>
  <c r="D126"/>
  <c r="D112"/>
  <c r="D164" l="1"/>
  <c r="D108"/>
  <c r="D80"/>
  <c r="D156"/>
  <c r="D157" s="1"/>
  <c r="D165"/>
  <c r="D166" s="1"/>
  <c r="D85"/>
  <c r="D86" s="1"/>
  <c r="D37"/>
  <c r="D38" s="1"/>
  <c r="D136"/>
  <c r="D137" s="1"/>
  <c r="D117"/>
  <c r="D118" s="1"/>
  <c r="D67"/>
  <c r="D147"/>
  <c r="D30"/>
  <c r="D60"/>
  <c r="D61" s="1"/>
  <c r="D124"/>
</calcChain>
</file>

<file path=xl/sharedStrings.xml><?xml version="1.0" encoding="utf-8"?>
<sst xmlns="http://schemas.openxmlformats.org/spreadsheetml/2006/main" count="369" uniqueCount="149">
  <si>
    <t>Naziv primatelja</t>
  </si>
  <si>
    <t>OIB primatelja</t>
  </si>
  <si>
    <t>Sjedište primatelja</t>
  </si>
  <si>
    <t>Način objave isplaćenog iznosa</t>
  </si>
  <si>
    <t>Vrsta rashoda i izdatka</t>
  </si>
  <si>
    <t>Erste&amp;Steiermarkische bank d.d.</t>
  </si>
  <si>
    <t>Zagreb</t>
  </si>
  <si>
    <t>3431 Bankarske usluge i usluge platnog prometa</t>
  </si>
  <si>
    <t>Ukupno:</t>
  </si>
  <si>
    <t>LJEKARNE JOUKHADAR</t>
  </si>
  <si>
    <t>MEDICAL INTERTRADE d.o.o.</t>
  </si>
  <si>
    <t>PHOENIX FARMACIJA d.o.o.</t>
  </si>
  <si>
    <t>MEDIAL d.o.o.</t>
  </si>
  <si>
    <t>KONZUM d.d.</t>
  </si>
  <si>
    <t>VODOOPSKRBA I ODVODNJA d.o.o.</t>
  </si>
  <si>
    <t>VINDIJA d.d.</t>
  </si>
  <si>
    <t>INA d.d.</t>
  </si>
  <si>
    <t>A1 Hrvatska d.o.o.</t>
  </si>
  <si>
    <t>FINA Zagreb</t>
  </si>
  <si>
    <t>Zagrebačke pekarne Klara d.d.</t>
  </si>
  <si>
    <t>Sveta Nedjelja</t>
  </si>
  <si>
    <t>METRO Cash&amp;Carry d.o.o.</t>
  </si>
  <si>
    <t>Metus d.o.o.</t>
  </si>
  <si>
    <t>04492664153</t>
  </si>
  <si>
    <t>Osijek</t>
  </si>
  <si>
    <t>Sesvete</t>
  </si>
  <si>
    <t>NARODNE NOVINE d.d.</t>
  </si>
  <si>
    <t>NASTAVNI ZAVOD ZA JAVNO ZDRAVSTVO DR. ANDRIJA ŠTAMPAR</t>
  </si>
  <si>
    <t>PEVEX d.d.</t>
  </si>
  <si>
    <t>SERVISIRAJ d.o.o.</t>
  </si>
  <si>
    <t>SETCOR d.o.o.</t>
  </si>
  <si>
    <t>Jasterbarsko</t>
  </si>
  <si>
    <t>Studentski centar Karlovac</t>
  </si>
  <si>
    <t>Karlovac</t>
  </si>
  <si>
    <t>Studentski centar u Zagrebu</t>
  </si>
  <si>
    <t>UDRUGA POSLODAVACA U ZDRAVSTVU HRVATSKE</t>
  </si>
  <si>
    <t>Varaždin</t>
  </si>
  <si>
    <t>ZAŠTITA-ZAGREB d.o.o.</t>
  </si>
  <si>
    <t>3231 Usluge telefona, pošte i prijevoza</t>
  </si>
  <si>
    <t>3221 Uredski materijal i ostali materijalni rashodi</t>
  </si>
  <si>
    <t>3232 Usluge tekućeg i investicijskog održavanja</t>
  </si>
  <si>
    <t>3234 Komunalne usluge</t>
  </si>
  <si>
    <t>3222 Materijali i sirovine</t>
  </si>
  <si>
    <t>3235 Zakupnine i najamnine</t>
  </si>
  <si>
    <t>3239 Ostale usluge</t>
  </si>
  <si>
    <t>3238 Računalne usluge</t>
  </si>
  <si>
    <t>3213 Stručno usavršavanje zaposlenika</t>
  </si>
  <si>
    <t>3236 Zdravstvene i veterinarske usluge</t>
  </si>
  <si>
    <t>3237 Intelektualne i osobne usluge</t>
  </si>
  <si>
    <t>Blagajna</t>
  </si>
  <si>
    <t>3223 Energija</t>
  </si>
  <si>
    <t>3433 Zatezne kamate</t>
  </si>
  <si>
    <t>3295 Pristojbe i naknade</t>
  </si>
  <si>
    <t>1231 Potraživanja od zaposlenih</t>
  </si>
  <si>
    <t>3237 Intelektualne i osobne usluge (bruto iznos sa doprinosima na bruto)</t>
  </si>
  <si>
    <t>3295 Pristojbe i naknade - Novčana naknada poslodavca zbog nezapošljavanja osoba s invaliditetom</t>
  </si>
  <si>
    <t>Državni proračun RH</t>
  </si>
  <si>
    <t>3111 Bruto plaće (ukupni iznos bez bolovanja na teret HZZO)</t>
  </si>
  <si>
    <t>3132 Doprinosi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</si>
  <si>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</si>
  <si>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</si>
  <si>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</si>
  <si>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</si>
  <si>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 xml:space="preserve">                               SPECIJALNA BOLNICA ZA DJECU S NEURORAZVOJNIM I MOTORIČKIM SMETNJAMA</t>
  </si>
  <si>
    <t xml:space="preserve">                               GOLJAK 2 </t>
  </si>
  <si>
    <t xml:space="preserve">                               10000 ZAGREB</t>
  </si>
  <si>
    <t>JYSK d.o.o.</t>
  </si>
  <si>
    <t>3214 Ostale naknade troškova zaposlenima</t>
  </si>
  <si>
    <t>MARKO UJEVIĆ - ODVJETNIK MARKO UJEVIĆ</t>
  </si>
  <si>
    <t>AIPK-TRGOVINA d.o.o.</t>
  </si>
  <si>
    <t>ORCUS PLUS d. o. o.</t>
  </si>
  <si>
    <t>Čavle</t>
  </si>
  <si>
    <t>LEDO plus d.o.o.</t>
  </si>
  <si>
    <t>07179054100</t>
  </si>
  <si>
    <t>GDPR</t>
  </si>
  <si>
    <t>PROZIRNI NAMJEŠTAJ d.o.o.</t>
  </si>
  <si>
    <t>Donja Zelina</t>
  </si>
  <si>
    <t>ANALOGBIT d.o.o.</t>
  </si>
  <si>
    <t>IRATA d.o.o.</t>
  </si>
  <si>
    <t>CROAL SMOK d.o.o.</t>
  </si>
  <si>
    <t>06846448868</t>
  </si>
  <si>
    <t>3299 Ostali nespomenuti rashodi poslovanja</t>
  </si>
  <si>
    <t>3293 Reprezentacija</t>
  </si>
  <si>
    <t>Telemach Hrvatska d.o.o.</t>
  </si>
  <si>
    <t>3231Usluge telefona, pošte i prijevoza</t>
  </si>
  <si>
    <t>TEDi poslovanje d.o.o.</t>
  </si>
  <si>
    <t>05614216244</t>
  </si>
  <si>
    <t>BAUHAUS-Zagreb k.d.</t>
  </si>
  <si>
    <t>3222 Materijal i sirovine</t>
  </si>
  <si>
    <t>SAPONIA d.d.</t>
  </si>
  <si>
    <t>AUTO FORTUNA d.o.o.</t>
  </si>
  <si>
    <t>NAKLADA SLAP d.o.o.</t>
  </si>
  <si>
    <t>Mireo d.o.o.</t>
  </si>
  <si>
    <t>Medulin</t>
  </si>
  <si>
    <t>MEDICAL CENTAR d.o.o.</t>
  </si>
  <si>
    <t>06368590597</t>
  </si>
  <si>
    <t>IKEA Hrvatska d.o.o.</t>
  </si>
  <si>
    <t>Sop</t>
  </si>
  <si>
    <t>4221 Uredska oprema i namještaj</t>
  </si>
  <si>
    <t>Hrvatska radiotelevizija</t>
  </si>
  <si>
    <t>HGSPOT Grupa d.o.o.</t>
  </si>
  <si>
    <t>ZAGREBAČKI HOLDING d.o.o.</t>
  </si>
  <si>
    <t>3294 Članarine i norme</t>
  </si>
  <si>
    <t>3225 Sitni inventar i auto gume</t>
  </si>
  <si>
    <t>REMONDIS Medison d.o.o.</t>
  </si>
  <si>
    <t>Sisak</t>
  </si>
  <si>
    <t>CWS d.o.o.</t>
  </si>
  <si>
    <t>AGROPROTEINKA-ENERGIJA d.o.o.</t>
  </si>
  <si>
    <t>VEOS DOM d.o.o.</t>
  </si>
  <si>
    <t>MEDIKA d.d.</t>
  </si>
  <si>
    <t>OFFERTISSIMA d.o.o.</t>
  </si>
  <si>
    <t>00643859701</t>
  </si>
  <si>
    <t>Novaki</t>
  </si>
  <si>
    <t>INFORMACIJA O TROŠENJU SREDSTAVA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SVIBANJ 2024. GODINE</t>
  </si>
  <si>
    <t>Ukupno za svibanj 2024.</t>
  </si>
  <si>
    <t>INFORMACIJA O TROŠENJU SREDSTAVA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SVIBANJ 2024. GODINE</t>
  </si>
  <si>
    <t>PROJECT-TRADE d.o.o.</t>
  </si>
  <si>
    <t>TEHNO-ZAGREB d.o.o.</t>
  </si>
  <si>
    <t>"KLIMA" obrt, vl. Denis Tesar</t>
  </si>
  <si>
    <t>PLAVA PTICA d.o.o.</t>
  </si>
  <si>
    <t>Dimnjačarska obrtnička zadruga</t>
  </si>
  <si>
    <t>01254445043</t>
  </si>
  <si>
    <t>Pepco Croatia d.o.o.</t>
  </si>
  <si>
    <t>Slavonski Brod</t>
  </si>
  <si>
    <t>METALKA CENTAR d.o.o.</t>
  </si>
  <si>
    <t>Poliklinika ˝Prof.dr.sc. MILENA STOJČEVIĆ - POLOVINA˝</t>
  </si>
  <si>
    <t>ADRIAVENT d.o.o.</t>
  </si>
  <si>
    <t>EURO TONER.d.o.o.</t>
  </si>
  <si>
    <t>Koprivnica</t>
  </si>
  <si>
    <t>INC d.o.o.</t>
  </si>
  <si>
    <t>Viškovo</t>
  </si>
  <si>
    <t>Pula</t>
  </si>
  <si>
    <t>Studentski centar Pula</t>
  </si>
  <si>
    <t>INSTITUT ZA SURADNJU</t>
  </si>
  <si>
    <t>ELGRAD d.o.o.</t>
  </si>
  <si>
    <t>00443524345</t>
  </si>
  <si>
    <t>KNJIGOPRINT obrt, vl. Mladen Radovinović</t>
  </si>
  <si>
    <t>KLJUČ BMB, BRAVARSKI I TRGOVAČKI OBRT, VL. BRUNO MAČEK</t>
  </si>
  <si>
    <t>DIJANA INTERIJERI d.o.o.</t>
  </si>
  <si>
    <t>PODRAVKA d.d.</t>
  </si>
  <si>
    <t>VARIUS-PROMET d.o.o.</t>
  </si>
  <si>
    <t>URIHO - ZAGREB</t>
  </si>
  <si>
    <t>KVANTUM-TIM d.o.o.</t>
  </si>
  <si>
    <t>Rakitje</t>
  </si>
  <si>
    <t>DINAMO TRADE d.o.o.</t>
  </si>
  <si>
    <t>ALTRAVIA d.o.o.</t>
  </si>
  <si>
    <t>PT PROGRESS obrt, vl. Alma Ćurtović</t>
  </si>
  <si>
    <t>Turska</t>
  </si>
  <si>
    <t>Diamed Kongre Organizasyon Turizm Medya Ltd.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</si>
</sst>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5"/>
      <color rgb="FF202849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Border="1"/>
    <xf numFmtId="0" fontId="1" fillId="2" borderId="0" xfId="0" applyFont="1" applyFill="1"/>
    <xf numFmtId="0" fontId="0" fillId="0" borderId="0" xfId="0" applyFill="1" applyBorder="1"/>
    <xf numFmtId="49" fontId="2" fillId="0" borderId="0" xfId="0" applyNumberFormat="1" applyFont="1" applyFill="1" applyBorder="1"/>
    <xf numFmtId="0" fontId="2" fillId="0" borderId="0" xfId="0" applyFont="1" applyFill="1" applyBorder="1"/>
    <xf numFmtId="4" fontId="0" fillId="0" borderId="0" xfId="0" applyNumberFormat="1"/>
    <xf numFmtId="4" fontId="1" fillId="2" borderId="0" xfId="0" applyNumberFormat="1" applyFont="1" applyFill="1"/>
    <xf numFmtId="0" fontId="1" fillId="2" borderId="0" xfId="0" applyFont="1" applyFill="1" applyBorder="1"/>
    <xf numFmtId="0" fontId="0" fillId="0" borderId="0" xfId="0" quotePrefix="1" applyAlignment="1">
      <alignment horizontal="right"/>
    </xf>
    <xf numFmtId="0" fontId="0" fillId="2" borderId="0" xfId="0" applyFill="1"/>
    <xf numFmtId="0" fontId="0" fillId="0" borderId="0" xfId="0" applyFill="1"/>
    <xf numFmtId="0" fontId="3" fillId="0" borderId="0" xfId="0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0" fillId="0" borderId="0" xfId="0" applyFont="1" applyFill="1" applyBorder="1"/>
    <xf numFmtId="4" fontId="3" fillId="0" borderId="0" xfId="0" applyNumberFormat="1" applyFont="1" applyFill="1"/>
    <xf numFmtId="0" fontId="1" fillId="0" borderId="0" xfId="0" applyFont="1" applyFill="1"/>
    <xf numFmtId="0" fontId="0" fillId="0" borderId="0" xfId="0" applyFont="1" applyFill="1"/>
    <xf numFmtId="0" fontId="0" fillId="0" borderId="1" xfId="0" applyFont="1" applyFill="1" applyBorder="1"/>
    <xf numFmtId="4" fontId="0" fillId="0" borderId="0" xfId="0" applyNumberFormat="1" applyFont="1" applyFill="1" applyBorder="1"/>
    <xf numFmtId="0" fontId="0" fillId="0" borderId="2" xfId="0" applyFill="1" applyBorder="1"/>
    <xf numFmtId="4" fontId="0" fillId="0" borderId="0" xfId="0" applyNumberFormat="1" applyFill="1" applyBorder="1"/>
    <xf numFmtId="0" fontId="2" fillId="0" borderId="0" xfId="0" applyFont="1" applyFill="1"/>
    <xf numFmtId="0" fontId="0" fillId="2" borderId="0" xfId="0" applyFill="1" applyBorder="1"/>
    <xf numFmtId="4" fontId="1" fillId="2" borderId="0" xfId="0" applyNumberFormat="1" applyFont="1" applyFill="1" applyBorder="1"/>
    <xf numFmtId="0" fontId="0" fillId="0" borderId="0" xfId="0" applyFill="1" applyBorder="1" applyAlignment="1">
      <alignment wrapText="1"/>
    </xf>
    <xf numFmtId="4" fontId="0" fillId="0" borderId="0" xfId="0" applyNumberFormat="1" applyFill="1"/>
    <xf numFmtId="4" fontId="2" fillId="0" borderId="3" xfId="0" applyNumberFormat="1" applyFont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4" fontId="3" fillId="0" borderId="3" xfId="0" applyNumberFormat="1" applyFont="1" applyFill="1" applyBorder="1"/>
    <xf numFmtId="0" fontId="3" fillId="0" borderId="3" xfId="0" applyFont="1" applyFill="1" applyBorder="1"/>
    <xf numFmtId="4" fontId="5" fillId="0" borderId="0" xfId="0" applyNumberFormat="1" applyFont="1" applyFill="1"/>
    <xf numFmtId="0" fontId="5" fillId="0" borderId="0" xfId="0" applyFont="1"/>
    <xf numFmtId="0" fontId="0" fillId="0" borderId="4" xfId="0" applyFill="1" applyBorder="1"/>
    <xf numFmtId="0" fontId="0" fillId="0" borderId="4" xfId="0" applyBorder="1"/>
    <xf numFmtId="49" fontId="2" fillId="0" borderId="4" xfId="0" applyNumberFormat="1" applyFont="1" applyFill="1" applyBorder="1"/>
    <xf numFmtId="0" fontId="6" fillId="3" borderId="0" xfId="0" applyFont="1" applyFill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7" fillId="0" borderId="0" xfId="0" applyFont="1"/>
    <xf numFmtId="0" fontId="0" fillId="0" borderId="0" xfId="0" quotePrefix="1" applyFill="1" applyAlignment="1">
      <alignment horizontal="right"/>
    </xf>
    <xf numFmtId="4" fontId="0" fillId="0" borderId="0" xfId="0" applyNumberFormat="1" applyFont="1" applyFill="1"/>
    <xf numFmtId="4" fontId="0" fillId="0" borderId="4" xfId="0" applyNumberFormat="1" applyFill="1" applyBorder="1"/>
    <xf numFmtId="0" fontId="0" fillId="0" borderId="9" xfId="0" applyFill="1" applyBorder="1"/>
    <xf numFmtId="4" fontId="0" fillId="0" borderId="9" xfId="0" applyNumberFormat="1" applyFill="1" applyBorder="1"/>
    <xf numFmtId="0" fontId="0" fillId="0" borderId="9" xfId="0" applyBorder="1"/>
    <xf numFmtId="49" fontId="0" fillId="0" borderId="0" xfId="0" applyNumberFormat="1" applyFill="1" applyAlignment="1">
      <alignment horizontal="right"/>
    </xf>
    <xf numFmtId="49" fontId="0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0" fillId="2" borderId="0" xfId="0" applyFont="1" applyFill="1"/>
    <xf numFmtId="0" fontId="8" fillId="0" borderId="0" xfId="2" applyFont="1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/>
    </xf>
  </cellXfs>
  <cellStyles count="3">
    <cellStyle name="Obično" xfId="0" builtinId="0"/>
    <cellStyle name="Obično_List4" xfId="1"/>
    <cellStyle name="Obično_List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4</xdr:row>
      <xdr:rowOff>19050</xdr:rowOff>
    </xdr:to>
    <xdr:pic>
      <xdr:nvPicPr>
        <xdr:cNvPr id="2" name="Slika 1" descr="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29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4</xdr:row>
      <xdr:rowOff>19050</xdr:rowOff>
    </xdr:to>
    <xdr:pic>
      <xdr:nvPicPr>
        <xdr:cNvPr id="2" name="Slika 1" descr="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295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2"/>
  <sheetViews>
    <sheetView zoomScaleNormal="100" workbookViewId="0">
      <pane ySplit="9" topLeftCell="A145" activePane="bottomLeft" state="frozen"/>
      <selection pane="bottomLeft" activeCell="D160" sqref="D160"/>
    </sheetView>
  </sheetViews>
  <sheetFormatPr defaultRowHeight="15"/>
  <cols>
    <col min="1" max="1" width="58" customWidth="1"/>
    <col min="2" max="2" width="12.7109375" customWidth="1"/>
    <col min="3" max="3" width="14" bestFit="1" customWidth="1"/>
    <col min="4" max="4" width="11" style="8" customWidth="1"/>
    <col min="5" max="5" width="56.85546875" customWidth="1"/>
    <col min="6" max="6" width="9.140625" style="13"/>
  </cols>
  <sheetData>
    <row r="1" spans="1:9">
      <c r="A1" s="35" t="s">
        <v>63</v>
      </c>
    </row>
    <row r="2" spans="1:9">
      <c r="A2" s="35" t="s">
        <v>64</v>
      </c>
    </row>
    <row r="3" spans="1:9">
      <c r="A3" s="35" t="s">
        <v>65</v>
      </c>
    </row>
    <row r="5" spans="1:9" ht="15" customHeight="1">
      <c r="A5" s="60" t="s">
        <v>113</v>
      </c>
      <c r="B5" s="60"/>
      <c r="C5" s="60"/>
      <c r="D5" s="60"/>
      <c r="E5" s="60"/>
      <c r="I5" s="48"/>
    </row>
    <row r="6" spans="1:9">
      <c r="A6" s="60"/>
      <c r="B6" s="60"/>
      <c r="C6" s="60"/>
      <c r="D6" s="60"/>
      <c r="E6" s="60"/>
    </row>
    <row r="7" spans="1:9">
      <c r="A7" s="60"/>
      <c r="B7" s="60"/>
      <c r="C7" s="60"/>
      <c r="D7" s="60"/>
      <c r="E7" s="60"/>
    </row>
    <row r="8" spans="1:9">
      <c r="A8" s="47"/>
      <c r="B8" s="45"/>
      <c r="C8" s="45"/>
      <c r="D8" s="46"/>
      <c r="E8" s="47"/>
    </row>
    <row r="9" spans="1:9" ht="60">
      <c r="A9" s="39" t="s">
        <v>0</v>
      </c>
      <c r="B9" s="42" t="s">
        <v>1</v>
      </c>
      <c r="C9" s="42" t="s">
        <v>2</v>
      </c>
      <c r="D9" s="43" t="s">
        <v>3</v>
      </c>
      <c r="E9" s="39" t="s">
        <v>4</v>
      </c>
    </row>
    <row r="10" spans="1:9">
      <c r="A10" s="1" t="s">
        <v>5</v>
      </c>
      <c r="B10">
        <v>23057039320</v>
      </c>
      <c r="C10" t="s">
        <v>6</v>
      </c>
      <c r="D10" s="28">
        <f>70.51+0.36+14.86+14.86</f>
        <v>100.59</v>
      </c>
      <c r="E10" t="s">
        <v>7</v>
      </c>
    </row>
    <row r="11" spans="1:9" s="2" customFormat="1">
      <c r="A11" s="4" t="s">
        <v>8</v>
      </c>
      <c r="B11" s="4"/>
      <c r="C11" s="4"/>
      <c r="D11" s="9">
        <f>D10</f>
        <v>100.59</v>
      </c>
      <c r="E11" s="4"/>
      <c r="F11" s="18"/>
    </row>
    <row r="12" spans="1:9">
      <c r="A12" s="3" t="s">
        <v>17</v>
      </c>
      <c r="B12">
        <v>29524210204</v>
      </c>
      <c r="C12" t="s">
        <v>6</v>
      </c>
      <c r="D12" s="28">
        <v>210.2</v>
      </c>
      <c r="E12" s="15" t="s">
        <v>38</v>
      </c>
    </row>
    <row r="13" spans="1:9">
      <c r="A13" s="4" t="s">
        <v>8</v>
      </c>
      <c r="B13" s="4"/>
      <c r="C13" s="4"/>
      <c r="D13" s="9">
        <f>D12</f>
        <v>210.2</v>
      </c>
      <c r="E13" s="4"/>
    </row>
    <row r="14" spans="1:9">
      <c r="A14" s="19" t="s">
        <v>126</v>
      </c>
      <c r="B14" s="19">
        <v>84277178586</v>
      </c>
      <c r="C14" s="13" t="s">
        <v>6</v>
      </c>
      <c r="D14" s="50">
        <v>531.25</v>
      </c>
      <c r="E14" t="s">
        <v>40</v>
      </c>
    </row>
    <row r="15" spans="1:9">
      <c r="A15" s="4" t="s">
        <v>8</v>
      </c>
      <c r="B15" s="4"/>
      <c r="C15" s="4"/>
      <c r="D15" s="9">
        <f>D14</f>
        <v>531.25</v>
      </c>
      <c r="E15" s="4"/>
    </row>
    <row r="16" spans="1:9">
      <c r="A16" s="19" t="s">
        <v>107</v>
      </c>
      <c r="B16" s="19">
        <v>90174095121</v>
      </c>
      <c r="C16" s="19" t="s">
        <v>25</v>
      </c>
      <c r="D16" s="50">
        <f>92.93+159.3</f>
        <v>252.23000000000002</v>
      </c>
      <c r="E16" t="s">
        <v>41</v>
      </c>
    </row>
    <row r="17" spans="1:5">
      <c r="A17" s="4" t="s">
        <v>8</v>
      </c>
      <c r="B17" s="4"/>
      <c r="C17" s="4"/>
      <c r="D17" s="9">
        <f>D16</f>
        <v>252.23000000000002</v>
      </c>
      <c r="E17" s="4"/>
    </row>
    <row r="18" spans="1:5">
      <c r="A18" s="19" t="s">
        <v>69</v>
      </c>
      <c r="B18" s="19">
        <v>39827887546</v>
      </c>
      <c r="C18" s="13" t="s">
        <v>6</v>
      </c>
      <c r="D18" s="50">
        <f>369.35+151.14+36.68+73.24+423.15+5.93+407.32</f>
        <v>1466.81</v>
      </c>
      <c r="E18" t="s">
        <v>42</v>
      </c>
    </row>
    <row r="19" spans="1:5">
      <c r="A19" s="4" t="s">
        <v>8</v>
      </c>
      <c r="B19" s="4"/>
      <c r="C19" s="4"/>
      <c r="D19" s="9">
        <f>D18</f>
        <v>1466.81</v>
      </c>
      <c r="E19" s="4"/>
    </row>
    <row r="20" spans="1:5" s="19" customFormat="1">
      <c r="A20" s="19" t="s">
        <v>145</v>
      </c>
      <c r="B20" s="19">
        <v>84929494042</v>
      </c>
      <c r="C20" s="13" t="s">
        <v>6</v>
      </c>
      <c r="D20" s="50">
        <v>8331.25</v>
      </c>
      <c r="E20" s="59" t="s">
        <v>98</v>
      </c>
    </row>
    <row r="21" spans="1:5">
      <c r="A21" s="4" t="s">
        <v>8</v>
      </c>
      <c r="B21" s="4"/>
      <c r="C21" s="4"/>
      <c r="D21" s="9">
        <f>D20</f>
        <v>8331.25</v>
      </c>
      <c r="E21" s="4"/>
    </row>
    <row r="22" spans="1:5">
      <c r="A22" s="19" t="s">
        <v>77</v>
      </c>
      <c r="B22" s="19">
        <v>47933784437</v>
      </c>
      <c r="C22" s="13" t="s">
        <v>6</v>
      </c>
      <c r="D22" s="50">
        <v>1.43</v>
      </c>
      <c r="E22" t="s">
        <v>42</v>
      </c>
    </row>
    <row r="23" spans="1:5">
      <c r="A23" s="19" t="s">
        <v>77</v>
      </c>
      <c r="B23" s="19">
        <v>47933784437</v>
      </c>
      <c r="C23" s="13" t="s">
        <v>6</v>
      </c>
      <c r="D23" s="50">
        <f>86.73+50.55+329.63+2.63</f>
        <v>469.53999999999996</v>
      </c>
      <c r="E23" t="s">
        <v>39</v>
      </c>
    </row>
    <row r="24" spans="1:5">
      <c r="A24" s="4" t="s">
        <v>8</v>
      </c>
      <c r="B24" s="4"/>
      <c r="C24" s="4"/>
      <c r="D24" s="9">
        <f>D22+D23</f>
        <v>470.96999999999997</v>
      </c>
      <c r="E24" s="4"/>
    </row>
    <row r="25" spans="1:5">
      <c r="A25" s="19" t="s">
        <v>90</v>
      </c>
      <c r="B25" s="19">
        <v>76398774475</v>
      </c>
      <c r="C25" s="13" t="s">
        <v>6</v>
      </c>
      <c r="D25" s="50">
        <f>570+43.78</f>
        <v>613.78</v>
      </c>
      <c r="E25" t="s">
        <v>40</v>
      </c>
    </row>
    <row r="26" spans="1:5">
      <c r="A26" s="4" t="s">
        <v>8</v>
      </c>
      <c r="B26" s="4"/>
      <c r="C26" s="4"/>
      <c r="D26" s="9">
        <f>D25</f>
        <v>613.78</v>
      </c>
      <c r="E26" s="4"/>
    </row>
    <row r="27" spans="1:5">
      <c r="A27" s="5" t="s">
        <v>87</v>
      </c>
      <c r="B27">
        <v>71642207963</v>
      </c>
      <c r="C27" t="s">
        <v>6</v>
      </c>
      <c r="D27" s="28">
        <f>12.25+28.73</f>
        <v>40.980000000000004</v>
      </c>
      <c r="E27" t="s">
        <v>88</v>
      </c>
    </row>
    <row r="28" spans="1:5">
      <c r="A28" s="4" t="s">
        <v>8</v>
      </c>
      <c r="B28" s="4"/>
      <c r="C28" s="4"/>
      <c r="D28" s="9">
        <f>D27</f>
        <v>40.980000000000004</v>
      </c>
      <c r="E28" s="4"/>
    </row>
    <row r="29" spans="1:5">
      <c r="A29" s="19" t="s">
        <v>79</v>
      </c>
      <c r="B29" s="49" t="s">
        <v>80</v>
      </c>
      <c r="C29" s="13" t="s">
        <v>6</v>
      </c>
      <c r="D29" s="50">
        <v>49.76</v>
      </c>
      <c r="E29" t="s">
        <v>44</v>
      </c>
    </row>
    <row r="30" spans="1:5">
      <c r="A30" s="4" t="s">
        <v>8</v>
      </c>
      <c r="B30" s="4"/>
      <c r="C30" s="4"/>
      <c r="D30" s="9">
        <f>D29</f>
        <v>49.76</v>
      </c>
      <c r="E30" s="4"/>
    </row>
    <row r="31" spans="1:5">
      <c r="A31" s="19" t="s">
        <v>106</v>
      </c>
      <c r="B31" s="19">
        <v>51026536351</v>
      </c>
      <c r="C31" s="13" t="s">
        <v>6</v>
      </c>
      <c r="D31" s="50">
        <v>166.49</v>
      </c>
      <c r="E31" s="13" t="s">
        <v>43</v>
      </c>
    </row>
    <row r="32" spans="1:5">
      <c r="A32" s="4" t="s">
        <v>8</v>
      </c>
      <c r="B32" s="4"/>
      <c r="C32" s="4"/>
      <c r="D32" s="9">
        <f>D31</f>
        <v>166.49</v>
      </c>
      <c r="E32" s="4"/>
    </row>
    <row r="33" spans="1:8" s="19" customFormat="1">
      <c r="A33" s="58" t="s">
        <v>148</v>
      </c>
      <c r="C33" s="13" t="s">
        <v>147</v>
      </c>
      <c r="D33" s="50">
        <f>480+528</f>
        <v>1008</v>
      </c>
      <c r="E33" s="36" t="s">
        <v>46</v>
      </c>
    </row>
    <row r="34" spans="1:8">
      <c r="A34" s="4" t="s">
        <v>8</v>
      </c>
      <c r="B34" s="4"/>
      <c r="C34" s="4"/>
      <c r="D34" s="9">
        <f>D33</f>
        <v>1008</v>
      </c>
      <c r="E34" s="4"/>
    </row>
    <row r="35" spans="1:8" s="19" customFormat="1">
      <c r="A35" s="19" t="s">
        <v>138</v>
      </c>
      <c r="B35" s="19">
        <v>81176468093</v>
      </c>
      <c r="C35" s="13" t="s">
        <v>6</v>
      </c>
      <c r="D35" s="50">
        <v>1819</v>
      </c>
      <c r="E35" s="58" t="s">
        <v>98</v>
      </c>
      <c r="H35" s="13"/>
    </row>
    <row r="36" spans="1:8">
      <c r="A36" s="4" t="s">
        <v>8</v>
      </c>
      <c r="B36" s="4"/>
      <c r="C36" s="4"/>
      <c r="D36" s="9">
        <f>D35</f>
        <v>1819</v>
      </c>
      <c r="E36" s="4"/>
    </row>
    <row r="37" spans="1:8" s="19" customFormat="1">
      <c r="A37" s="19" t="s">
        <v>120</v>
      </c>
      <c r="B37" s="49" t="s">
        <v>121</v>
      </c>
      <c r="C37" s="13" t="s">
        <v>6</v>
      </c>
      <c r="D37" s="50">
        <f>166.93+250.39</f>
        <v>417.32</v>
      </c>
      <c r="E37" s="13" t="s">
        <v>41</v>
      </c>
    </row>
    <row r="38" spans="1:8">
      <c r="A38" s="4" t="s">
        <v>8</v>
      </c>
      <c r="B38" s="4"/>
      <c r="C38" s="4"/>
      <c r="D38" s="9">
        <f>D37</f>
        <v>417.32</v>
      </c>
      <c r="E38" s="4"/>
    </row>
    <row r="39" spans="1:8" s="19" customFormat="1">
      <c r="A39" s="19" t="s">
        <v>144</v>
      </c>
      <c r="B39" s="19">
        <v>16004295050</v>
      </c>
      <c r="C39" t="s">
        <v>6</v>
      </c>
      <c r="D39" s="50">
        <v>40.299999999999997</v>
      </c>
      <c r="E39" s="13" t="s">
        <v>82</v>
      </c>
      <c r="G39" s="13"/>
    </row>
    <row r="40" spans="1:8">
      <c r="A40" s="4" t="s">
        <v>8</v>
      </c>
      <c r="B40" s="4"/>
      <c r="C40" s="4"/>
      <c r="D40" s="9">
        <f>D39</f>
        <v>40.299999999999997</v>
      </c>
      <c r="E40" s="4"/>
    </row>
    <row r="41" spans="1:8" s="19" customFormat="1">
      <c r="A41" s="16" t="s">
        <v>134</v>
      </c>
      <c r="B41" s="49" t="s">
        <v>135</v>
      </c>
      <c r="C41" s="13" t="s">
        <v>6</v>
      </c>
      <c r="D41" s="50">
        <v>13.89</v>
      </c>
      <c r="E41" t="s">
        <v>88</v>
      </c>
      <c r="G41" s="13"/>
    </row>
    <row r="42" spans="1:8">
      <c r="A42" s="10" t="s">
        <v>8</v>
      </c>
      <c r="B42" s="4"/>
      <c r="C42" s="4"/>
      <c r="D42" s="9">
        <f>D41</f>
        <v>13.89</v>
      </c>
      <c r="E42" s="4"/>
    </row>
    <row r="43" spans="1:8" s="13" customFormat="1">
      <c r="A43" s="16" t="s">
        <v>127</v>
      </c>
      <c r="B43" s="19">
        <v>27466958423</v>
      </c>
      <c r="C43" s="13" t="s">
        <v>128</v>
      </c>
      <c r="D43" s="50">
        <v>247.45</v>
      </c>
      <c r="E43" t="s">
        <v>39</v>
      </c>
    </row>
    <row r="44" spans="1:8">
      <c r="A44" s="10" t="s">
        <v>8</v>
      </c>
      <c r="B44" s="4"/>
      <c r="C44" s="4"/>
      <c r="D44" s="9">
        <f>D43</f>
        <v>247.45</v>
      </c>
      <c r="E44" s="4"/>
    </row>
    <row r="45" spans="1:8">
      <c r="A45" s="5" t="s">
        <v>18</v>
      </c>
      <c r="B45">
        <v>85821130368</v>
      </c>
      <c r="C45" t="s">
        <v>6</v>
      </c>
      <c r="D45" s="28">
        <v>2.41</v>
      </c>
      <c r="E45" t="s">
        <v>45</v>
      </c>
    </row>
    <row r="46" spans="1:8" s="2" customFormat="1">
      <c r="A46" s="10" t="s">
        <v>8</v>
      </c>
      <c r="B46" s="4"/>
      <c r="C46" s="4"/>
      <c r="D46" s="9">
        <f>D45</f>
        <v>2.41</v>
      </c>
      <c r="E46" s="4"/>
      <c r="F46" s="18"/>
    </row>
    <row r="47" spans="1:8" s="2" customFormat="1">
      <c r="A47" s="16" t="s">
        <v>100</v>
      </c>
      <c r="B47" s="19">
        <v>65553879500</v>
      </c>
      <c r="C47" s="13" t="s">
        <v>6</v>
      </c>
      <c r="D47" s="50">
        <v>3.99</v>
      </c>
      <c r="E47" t="s">
        <v>39</v>
      </c>
      <c r="F47" s="18"/>
    </row>
    <row r="48" spans="1:8" s="2" customFormat="1">
      <c r="A48" s="10" t="s">
        <v>8</v>
      </c>
      <c r="B48" s="4"/>
      <c r="C48" s="4"/>
      <c r="D48" s="9">
        <f>D47</f>
        <v>3.99</v>
      </c>
      <c r="E48" s="4"/>
      <c r="F48" s="18"/>
    </row>
    <row r="49" spans="1:7" s="2" customFormat="1">
      <c r="A49" s="16" t="s">
        <v>99</v>
      </c>
      <c r="B49" s="19">
        <v>68419124305</v>
      </c>
      <c r="C49" s="13" t="s">
        <v>6</v>
      </c>
      <c r="D49" s="50">
        <v>159.30000000000001</v>
      </c>
      <c r="E49" s="13" t="s">
        <v>52</v>
      </c>
      <c r="F49" s="18"/>
    </row>
    <row r="50" spans="1:7" s="2" customFormat="1">
      <c r="A50" s="10" t="s">
        <v>8</v>
      </c>
      <c r="B50" s="4"/>
      <c r="C50" s="4"/>
      <c r="D50" s="9">
        <f>D49</f>
        <v>159.30000000000001</v>
      </c>
      <c r="E50" s="4"/>
      <c r="F50" s="18"/>
    </row>
    <row r="51" spans="1:7" s="2" customFormat="1">
      <c r="A51" s="16" t="s">
        <v>96</v>
      </c>
      <c r="B51" s="19">
        <v>21523879111</v>
      </c>
      <c r="C51" s="19" t="s">
        <v>97</v>
      </c>
      <c r="D51" s="50">
        <v>172.98</v>
      </c>
      <c r="E51" s="19" t="s">
        <v>103</v>
      </c>
      <c r="F51" s="18"/>
    </row>
    <row r="52" spans="1:7" s="2" customFormat="1">
      <c r="A52" s="16" t="s">
        <v>96</v>
      </c>
      <c r="B52" s="19">
        <v>21523879111</v>
      </c>
      <c r="C52" s="19" t="s">
        <v>97</v>
      </c>
      <c r="D52" s="50">
        <v>12.9</v>
      </c>
      <c r="E52" t="s">
        <v>39</v>
      </c>
      <c r="F52" s="18"/>
    </row>
    <row r="53" spans="1:7" s="2" customFormat="1">
      <c r="A53" s="10" t="s">
        <v>8</v>
      </c>
      <c r="B53" s="4"/>
      <c r="C53" s="4"/>
      <c r="D53" s="9">
        <f>D51+D52</f>
        <v>185.88</v>
      </c>
      <c r="E53" s="4"/>
      <c r="F53" s="18"/>
    </row>
    <row r="54" spans="1:7" s="1" customFormat="1">
      <c r="A54" s="16" t="s">
        <v>16</v>
      </c>
      <c r="B54" s="1">
        <v>27759560625</v>
      </c>
      <c r="C54" s="1" t="s">
        <v>6</v>
      </c>
      <c r="D54" s="50">
        <f>268.81+23.12</f>
        <v>291.93</v>
      </c>
      <c r="E54" t="s">
        <v>50</v>
      </c>
      <c r="F54" s="13"/>
    </row>
    <row r="55" spans="1:7" s="2" customFormat="1">
      <c r="A55" s="10" t="s">
        <v>8</v>
      </c>
      <c r="B55" s="4"/>
      <c r="C55" s="4"/>
      <c r="D55" s="9">
        <f>D54</f>
        <v>291.93</v>
      </c>
      <c r="E55" s="4"/>
      <c r="F55" s="18"/>
    </row>
    <row r="56" spans="1:7" s="19" customFormat="1">
      <c r="A56" s="16" t="s">
        <v>129</v>
      </c>
      <c r="B56" s="19">
        <v>32652482960</v>
      </c>
      <c r="C56" s="19" t="s">
        <v>130</v>
      </c>
      <c r="D56" s="50">
        <v>296.39999999999998</v>
      </c>
      <c r="E56" t="s">
        <v>42</v>
      </c>
      <c r="G56" s="13"/>
    </row>
    <row r="57" spans="1:7" s="2" customFormat="1">
      <c r="A57" s="10" t="s">
        <v>8</v>
      </c>
      <c r="B57" s="4"/>
      <c r="C57" s="4"/>
      <c r="D57" s="9">
        <f>D56</f>
        <v>296.39999999999998</v>
      </c>
      <c r="E57" s="4"/>
      <c r="F57" s="18"/>
    </row>
    <row r="58" spans="1:7" s="2" customFormat="1">
      <c r="A58" s="19" t="s">
        <v>133</v>
      </c>
      <c r="B58" s="19">
        <v>78746863243</v>
      </c>
      <c r="C58" s="13" t="s">
        <v>6</v>
      </c>
      <c r="D58" s="50">
        <v>3500</v>
      </c>
      <c r="E58" t="s">
        <v>44</v>
      </c>
      <c r="F58" s="18"/>
    </row>
    <row r="59" spans="1:7" s="2" customFormat="1">
      <c r="A59" s="10" t="s">
        <v>8</v>
      </c>
      <c r="B59" s="4"/>
      <c r="C59" s="4"/>
      <c r="D59" s="9">
        <f>D58</f>
        <v>3500</v>
      </c>
      <c r="E59" s="4"/>
      <c r="F59" s="18"/>
    </row>
    <row r="60" spans="1:7" s="2" customFormat="1">
      <c r="A60" s="16" t="s">
        <v>78</v>
      </c>
      <c r="B60" s="19">
        <v>57955903173</v>
      </c>
      <c r="C60" s="13" t="s">
        <v>6</v>
      </c>
      <c r="D60" s="50">
        <f>725.48+725.48</f>
        <v>1450.96</v>
      </c>
      <c r="E60" s="13" t="s">
        <v>45</v>
      </c>
      <c r="F60" s="19"/>
    </row>
    <row r="61" spans="1:7" s="2" customFormat="1">
      <c r="A61" s="10" t="s">
        <v>8</v>
      </c>
      <c r="B61" s="4"/>
      <c r="C61" s="4"/>
      <c r="D61" s="9">
        <f>D60</f>
        <v>1450.96</v>
      </c>
      <c r="E61" s="4"/>
      <c r="F61" s="18"/>
    </row>
    <row r="62" spans="1:7" s="2" customFormat="1">
      <c r="A62" s="16" t="s">
        <v>66</v>
      </c>
      <c r="B62" s="19">
        <v>64729046835</v>
      </c>
      <c r="C62" s="19" t="s">
        <v>6</v>
      </c>
      <c r="D62" s="50">
        <f>6.5+8</f>
        <v>14.5</v>
      </c>
      <c r="E62" t="s">
        <v>42</v>
      </c>
      <c r="F62" s="19"/>
    </row>
    <row r="63" spans="1:7" s="2" customFormat="1">
      <c r="A63" s="10" t="s">
        <v>8</v>
      </c>
      <c r="B63" s="4"/>
      <c r="C63" s="4"/>
      <c r="D63" s="9">
        <f>D62</f>
        <v>14.5</v>
      </c>
      <c r="E63" s="4"/>
      <c r="F63" s="18"/>
    </row>
    <row r="64" spans="1:7">
      <c r="A64" s="5" t="s">
        <v>19</v>
      </c>
      <c r="B64">
        <v>76842508189</v>
      </c>
      <c r="C64" t="s">
        <v>6</v>
      </c>
      <c r="D64" s="28">
        <v>499.68</v>
      </c>
      <c r="E64" t="s">
        <v>42</v>
      </c>
    </row>
    <row r="65" spans="1:8" s="2" customFormat="1">
      <c r="A65" s="10" t="s">
        <v>8</v>
      </c>
      <c r="B65" s="4"/>
      <c r="C65" s="4"/>
      <c r="D65" s="9">
        <f>D64</f>
        <v>499.68</v>
      </c>
      <c r="E65" s="4"/>
      <c r="F65" s="18"/>
    </row>
    <row r="66" spans="1:8" s="2" customFormat="1">
      <c r="A66" s="5" t="s">
        <v>118</v>
      </c>
      <c r="B66" s="58"/>
      <c r="C66" s="13" t="s">
        <v>6</v>
      </c>
      <c r="D66" s="50">
        <v>3276</v>
      </c>
      <c r="E66" t="s">
        <v>40</v>
      </c>
      <c r="F66" s="18"/>
    </row>
    <row r="67" spans="1:8" s="2" customFormat="1">
      <c r="A67" s="10" t="s">
        <v>8</v>
      </c>
      <c r="B67" s="4"/>
      <c r="C67" s="4"/>
      <c r="D67" s="9">
        <f>D66</f>
        <v>3276</v>
      </c>
      <c r="E67" s="4"/>
      <c r="F67" s="18"/>
    </row>
    <row r="68" spans="1:8" s="19" customFormat="1">
      <c r="A68" s="19" t="s">
        <v>137</v>
      </c>
      <c r="B68" s="58"/>
      <c r="C68" s="13" t="s">
        <v>6</v>
      </c>
      <c r="D68" s="50">
        <v>20</v>
      </c>
      <c r="E68" t="s">
        <v>40</v>
      </c>
    </row>
    <row r="69" spans="1:8" s="2" customFormat="1">
      <c r="A69" s="10" t="s">
        <v>8</v>
      </c>
      <c r="B69" s="4"/>
      <c r="C69" s="4"/>
      <c r="D69" s="9">
        <f>D68</f>
        <v>20</v>
      </c>
      <c r="E69" s="4"/>
      <c r="F69" s="18"/>
      <c r="H69"/>
    </row>
    <row r="70" spans="1:8" s="2" customFormat="1">
      <c r="A70" t="s">
        <v>136</v>
      </c>
      <c r="B70" s="58"/>
      <c r="C70" t="s">
        <v>6</v>
      </c>
      <c r="D70" s="50">
        <v>337.5</v>
      </c>
      <c r="E70" t="s">
        <v>39</v>
      </c>
      <c r="F70" s="18"/>
      <c r="H70" s="1"/>
    </row>
    <row r="71" spans="1:8" s="19" customFormat="1">
      <c r="A71" t="s">
        <v>136</v>
      </c>
      <c r="B71" s="58"/>
      <c r="C71" t="s">
        <v>6</v>
      </c>
      <c r="D71" s="50">
        <v>105</v>
      </c>
      <c r="E71" t="s">
        <v>44</v>
      </c>
    </row>
    <row r="72" spans="1:8" s="2" customFormat="1">
      <c r="A72" s="10" t="s">
        <v>8</v>
      </c>
      <c r="B72" s="4"/>
      <c r="C72" s="4"/>
      <c r="D72" s="9">
        <f>D70+D71</f>
        <v>442.5</v>
      </c>
      <c r="E72" s="4"/>
      <c r="F72" s="18"/>
      <c r="H72" s="1"/>
    </row>
    <row r="73" spans="1:8">
      <c r="A73" s="7" t="s">
        <v>13</v>
      </c>
      <c r="B73">
        <v>29955634590</v>
      </c>
      <c r="C73" t="s">
        <v>6</v>
      </c>
      <c r="D73" s="28">
        <f>8.5+11.12</f>
        <v>19.619999999999997</v>
      </c>
      <c r="E73" t="s">
        <v>42</v>
      </c>
    </row>
    <row r="74" spans="1:8" s="2" customFormat="1">
      <c r="A74" s="10" t="s">
        <v>8</v>
      </c>
      <c r="B74" s="4"/>
      <c r="C74" s="4"/>
      <c r="D74" s="9">
        <f>D73</f>
        <v>19.619999999999997</v>
      </c>
      <c r="E74" s="4"/>
      <c r="F74" s="18"/>
    </row>
    <row r="75" spans="1:8" s="19" customFormat="1">
      <c r="A75" s="16" t="s">
        <v>142</v>
      </c>
      <c r="B75" s="19">
        <v>56616753620</v>
      </c>
      <c r="C75" s="13" t="s">
        <v>143</v>
      </c>
      <c r="D75" s="50">
        <v>190.4</v>
      </c>
      <c r="E75" s="19" t="s">
        <v>103</v>
      </c>
    </row>
    <row r="76" spans="1:8" s="2" customFormat="1">
      <c r="A76" s="10" t="s">
        <v>8</v>
      </c>
      <c r="B76" s="4"/>
      <c r="C76" s="4"/>
      <c r="D76" s="9">
        <f>D75</f>
        <v>190.4</v>
      </c>
      <c r="E76" s="4"/>
      <c r="F76" s="18"/>
      <c r="H76"/>
    </row>
    <row r="77" spans="1:8" s="2" customFormat="1">
      <c r="A77" s="16" t="s">
        <v>72</v>
      </c>
      <c r="B77" s="49" t="s">
        <v>73</v>
      </c>
      <c r="C77" s="13" t="s">
        <v>6</v>
      </c>
      <c r="D77" s="50">
        <f>269.05+325</f>
        <v>594.04999999999995</v>
      </c>
      <c r="E77" t="s">
        <v>42</v>
      </c>
      <c r="F77" s="19"/>
    </row>
    <row r="78" spans="1:8" s="2" customFormat="1">
      <c r="A78" s="10" t="s">
        <v>8</v>
      </c>
      <c r="B78" s="4"/>
      <c r="C78" s="4"/>
      <c r="D78" s="9">
        <f>D77</f>
        <v>594.04999999999995</v>
      </c>
      <c r="E78" s="4"/>
      <c r="F78" s="18"/>
    </row>
    <row r="79" spans="1:8">
      <c r="A79" s="5" t="s">
        <v>9</v>
      </c>
      <c r="B79">
        <v>12767193532</v>
      </c>
      <c r="C79" t="s">
        <v>20</v>
      </c>
      <c r="D79" s="28">
        <f>37.37+15.96</f>
        <v>53.33</v>
      </c>
      <c r="E79" t="s">
        <v>42</v>
      </c>
    </row>
    <row r="80" spans="1:8">
      <c r="A80" s="10" t="s">
        <v>8</v>
      </c>
      <c r="B80" s="12"/>
      <c r="C80" s="12"/>
      <c r="D80" s="9">
        <f>D79</f>
        <v>53.33</v>
      </c>
      <c r="E80" s="12"/>
    </row>
    <row r="81" spans="1:5">
      <c r="A81" s="16" t="s">
        <v>68</v>
      </c>
      <c r="B81" s="12"/>
      <c r="C81" s="12"/>
      <c r="D81" s="50">
        <v>580.66</v>
      </c>
      <c r="E81" s="13" t="s">
        <v>48</v>
      </c>
    </row>
    <row r="82" spans="1:5">
      <c r="A82" s="10" t="s">
        <v>8</v>
      </c>
      <c r="B82" s="12"/>
      <c r="C82" s="12"/>
      <c r="D82" s="9">
        <f>D81</f>
        <v>580.66</v>
      </c>
      <c r="E82" s="12"/>
    </row>
    <row r="83" spans="1:5">
      <c r="A83" s="5" t="s">
        <v>12</v>
      </c>
      <c r="B83">
        <v>73435500162</v>
      </c>
      <c r="C83" t="s">
        <v>6</v>
      </c>
      <c r="D83" s="28">
        <v>33.86</v>
      </c>
      <c r="E83" t="s">
        <v>42</v>
      </c>
    </row>
    <row r="84" spans="1:5">
      <c r="A84" s="5" t="s">
        <v>12</v>
      </c>
      <c r="B84">
        <v>73435500162</v>
      </c>
      <c r="C84" t="s">
        <v>6</v>
      </c>
      <c r="D84" s="28">
        <v>2849.39</v>
      </c>
      <c r="E84" s="13" t="s">
        <v>103</v>
      </c>
    </row>
    <row r="85" spans="1:5">
      <c r="A85" s="5" t="s">
        <v>12</v>
      </c>
      <c r="B85">
        <v>73435500162</v>
      </c>
      <c r="C85" t="s">
        <v>6</v>
      </c>
      <c r="D85" s="28">
        <f>211.58+211.58+211.58</f>
        <v>634.74</v>
      </c>
      <c r="E85" t="s">
        <v>40</v>
      </c>
    </row>
    <row r="86" spans="1:5">
      <c r="A86" s="10" t="s">
        <v>8</v>
      </c>
      <c r="B86" s="12"/>
      <c r="C86" s="12"/>
      <c r="D86" s="9">
        <f>D83+D84+D85</f>
        <v>3517.99</v>
      </c>
      <c r="E86" s="12"/>
    </row>
    <row r="87" spans="1:5" s="19" customFormat="1">
      <c r="A87" s="5" t="s">
        <v>94</v>
      </c>
      <c r="B87" s="56" t="s">
        <v>95</v>
      </c>
      <c r="C87" s="13" t="s">
        <v>6</v>
      </c>
      <c r="D87" s="50">
        <v>198.63</v>
      </c>
      <c r="E87" t="s">
        <v>42</v>
      </c>
    </row>
    <row r="88" spans="1:5">
      <c r="A88" s="10" t="s">
        <v>8</v>
      </c>
      <c r="B88" s="12"/>
      <c r="C88" s="12"/>
      <c r="D88" s="9">
        <f>D87</f>
        <v>198.63</v>
      </c>
      <c r="E88" s="12"/>
    </row>
    <row r="89" spans="1:5">
      <c r="A89" s="5" t="s">
        <v>10</v>
      </c>
      <c r="B89" s="11" t="s">
        <v>23</v>
      </c>
      <c r="C89" t="s">
        <v>20</v>
      </c>
      <c r="D89" s="28">
        <f>73.88+14.8+287.04</f>
        <v>375.72</v>
      </c>
      <c r="E89" t="s">
        <v>42</v>
      </c>
    </row>
    <row r="90" spans="1:5">
      <c r="A90" s="10" t="s">
        <v>8</v>
      </c>
      <c r="B90" s="12"/>
      <c r="C90" s="12"/>
      <c r="D90" s="9">
        <f>D89</f>
        <v>375.72</v>
      </c>
      <c r="E90" s="12"/>
    </row>
    <row r="91" spans="1:5">
      <c r="A91" s="5" t="s">
        <v>109</v>
      </c>
      <c r="B91" s="19">
        <v>94818858923</v>
      </c>
      <c r="C91" s="13" t="s">
        <v>6</v>
      </c>
      <c r="D91" s="50">
        <f>15.18+40.35+14.91+14.91+29.82</f>
        <v>115.16999999999999</v>
      </c>
      <c r="E91" t="s">
        <v>42</v>
      </c>
    </row>
    <row r="92" spans="1:5">
      <c r="A92" s="10" t="s">
        <v>8</v>
      </c>
      <c r="B92" s="12"/>
      <c r="C92" s="12"/>
      <c r="D92" s="9">
        <f>D91</f>
        <v>115.16999999999999</v>
      </c>
      <c r="E92" s="12"/>
    </row>
    <row r="93" spans="1:5" s="19" customFormat="1">
      <c r="A93" s="16" t="s">
        <v>124</v>
      </c>
      <c r="B93" s="19">
        <v>11383091936</v>
      </c>
      <c r="C93" s="13" t="s">
        <v>123</v>
      </c>
      <c r="D93" s="50">
        <v>64.69</v>
      </c>
      <c r="E93" t="s">
        <v>42</v>
      </c>
    </row>
    <row r="94" spans="1:5">
      <c r="A94" s="10" t="s">
        <v>8</v>
      </c>
      <c r="B94" s="12"/>
      <c r="C94" s="12"/>
      <c r="D94" s="9">
        <f>D93</f>
        <v>64.69</v>
      </c>
      <c r="E94" s="12"/>
    </row>
    <row r="95" spans="1:5">
      <c r="A95" s="5" t="s">
        <v>21</v>
      </c>
      <c r="B95">
        <v>38016445738</v>
      </c>
      <c r="C95" t="s">
        <v>6</v>
      </c>
      <c r="D95" s="28">
        <v>68.680000000000007</v>
      </c>
      <c r="E95" t="s">
        <v>42</v>
      </c>
    </row>
    <row r="96" spans="1:5">
      <c r="A96" s="10" t="s">
        <v>8</v>
      </c>
      <c r="B96" s="12"/>
      <c r="C96" s="12"/>
      <c r="D96" s="9">
        <f>D95</f>
        <v>68.680000000000007</v>
      </c>
      <c r="E96" s="12"/>
    </row>
    <row r="97" spans="1:5">
      <c r="A97" s="5" t="s">
        <v>22</v>
      </c>
      <c r="B97">
        <v>24690129373</v>
      </c>
      <c r="C97" t="s">
        <v>20</v>
      </c>
      <c r="D97" s="28">
        <f>107.84+107.84</f>
        <v>215.68</v>
      </c>
      <c r="E97" t="s">
        <v>40</v>
      </c>
    </row>
    <row r="98" spans="1:5">
      <c r="A98" s="10" t="s">
        <v>8</v>
      </c>
      <c r="B98" s="12"/>
      <c r="C98" s="12"/>
      <c r="D98" s="9">
        <f>D97</f>
        <v>215.68</v>
      </c>
      <c r="E98" s="12"/>
    </row>
    <row r="99" spans="1:5">
      <c r="A99" s="5" t="s">
        <v>92</v>
      </c>
      <c r="B99">
        <v>68133903035</v>
      </c>
      <c r="C99" t="s">
        <v>93</v>
      </c>
      <c r="D99" s="28">
        <f>21.58+21.58</f>
        <v>43.16</v>
      </c>
      <c r="E99" t="s">
        <v>44</v>
      </c>
    </row>
    <row r="100" spans="1:5">
      <c r="A100" s="10" t="s">
        <v>8</v>
      </c>
      <c r="B100" s="12"/>
      <c r="C100" s="12"/>
      <c r="D100" s="9">
        <f>D99</f>
        <v>43.16</v>
      </c>
      <c r="E100" s="12"/>
    </row>
    <row r="101" spans="1:5">
      <c r="A101" s="16" t="s">
        <v>91</v>
      </c>
      <c r="B101" s="19">
        <v>70108447975</v>
      </c>
      <c r="C101" s="13" t="s">
        <v>31</v>
      </c>
      <c r="D101" s="50">
        <v>278.74</v>
      </c>
      <c r="E101" s="3" t="s">
        <v>42</v>
      </c>
    </row>
    <row r="102" spans="1:5">
      <c r="A102" s="10" t="s">
        <v>8</v>
      </c>
      <c r="B102" s="12"/>
      <c r="C102" s="12"/>
      <c r="D102" s="9">
        <f>D101</f>
        <v>278.74</v>
      </c>
      <c r="E102" s="12"/>
    </row>
    <row r="103" spans="1:5">
      <c r="A103" s="52" t="s">
        <v>26</v>
      </c>
      <c r="B103" s="54">
        <v>64546066176</v>
      </c>
      <c r="C103" s="54" t="s">
        <v>6</v>
      </c>
      <c r="D103" s="53">
        <f>12.3+19.1+3.75</f>
        <v>35.150000000000006</v>
      </c>
      <c r="E103" s="54" t="s">
        <v>39</v>
      </c>
    </row>
    <row r="104" spans="1:5">
      <c r="A104" s="10" t="s">
        <v>8</v>
      </c>
      <c r="B104" s="12"/>
      <c r="C104" s="12"/>
      <c r="D104" s="9">
        <f>D103</f>
        <v>35.150000000000006</v>
      </c>
      <c r="E104" s="12"/>
    </row>
    <row r="105" spans="1:5">
      <c r="A105" s="5" t="s">
        <v>27</v>
      </c>
      <c r="B105">
        <v>33392005961</v>
      </c>
      <c r="C105" t="s">
        <v>6</v>
      </c>
      <c r="D105" s="28">
        <f>45.12+67.68+43.8+34.84+43.8+43.8+22.56+22.56+87.6+43.8+45.12+43.8+67.68+22.56+43.8+43.8+24.55+43.8+43.8+22.56+43.8+43.8+22.56+45.12+184.21+43.8+74.69+24.55+43.8+43.8+67.68+43.8+87.6+43.8+22.56+22.56+43.8+22.56</f>
        <v>1781.5199999999991</v>
      </c>
      <c r="E105" t="s">
        <v>47</v>
      </c>
    </row>
    <row r="106" spans="1:5">
      <c r="A106" s="10" t="s">
        <v>8</v>
      </c>
      <c r="B106" s="12"/>
      <c r="C106" s="12"/>
      <c r="D106" s="9">
        <f>D105</f>
        <v>1781.5199999999991</v>
      </c>
      <c r="E106" s="12"/>
    </row>
    <row r="107" spans="1:5" s="19" customFormat="1">
      <c r="A107" s="16" t="s">
        <v>110</v>
      </c>
      <c r="B107" s="55" t="s">
        <v>111</v>
      </c>
      <c r="C107" s="19" t="s">
        <v>112</v>
      </c>
      <c r="D107" s="50">
        <v>8.1</v>
      </c>
      <c r="E107" s="3" t="s">
        <v>42</v>
      </c>
    </row>
    <row r="108" spans="1:5">
      <c r="A108" s="10" t="s">
        <v>8</v>
      </c>
      <c r="B108" s="12"/>
      <c r="C108" s="12"/>
      <c r="D108" s="9">
        <f>D107</f>
        <v>8.1</v>
      </c>
      <c r="E108" s="12"/>
    </row>
    <row r="109" spans="1:5">
      <c r="A109" s="16" t="s">
        <v>70</v>
      </c>
      <c r="B109" s="19">
        <v>70812508533</v>
      </c>
      <c r="C109" s="13" t="s">
        <v>71</v>
      </c>
      <c r="D109" s="50">
        <v>457.44</v>
      </c>
      <c r="E109" t="s">
        <v>42</v>
      </c>
    </row>
    <row r="110" spans="1:5">
      <c r="A110" s="10" t="s">
        <v>8</v>
      </c>
      <c r="B110" s="12"/>
      <c r="C110" s="12"/>
      <c r="D110" s="9">
        <f>D109</f>
        <v>457.44</v>
      </c>
      <c r="E110" s="12"/>
    </row>
    <row r="111" spans="1:5" s="19" customFormat="1">
      <c r="A111" s="16" t="s">
        <v>122</v>
      </c>
      <c r="B111" s="19">
        <v>43416900320</v>
      </c>
      <c r="C111" s="13" t="s">
        <v>6</v>
      </c>
      <c r="D111" s="50">
        <v>12</v>
      </c>
      <c r="E111" s="54" t="s">
        <v>39</v>
      </c>
    </row>
    <row r="112" spans="1:5">
      <c r="A112" s="10" t="s">
        <v>8</v>
      </c>
      <c r="B112" s="12"/>
      <c r="C112" s="12"/>
      <c r="D112" s="9">
        <f>D111</f>
        <v>12</v>
      </c>
      <c r="E112" s="12"/>
    </row>
    <row r="113" spans="1:8">
      <c r="A113" s="6" t="s">
        <v>28</v>
      </c>
      <c r="B113">
        <v>73660371074</v>
      </c>
      <c r="C113" t="s">
        <v>25</v>
      </c>
      <c r="D113" s="28">
        <f>25.31+5.65+22.59+45.55+77.03+9.36+2.57</f>
        <v>188.06</v>
      </c>
      <c r="E113" t="s">
        <v>42</v>
      </c>
      <c r="F113" s="24"/>
    </row>
    <row r="114" spans="1:8">
      <c r="A114" s="10" t="s">
        <v>8</v>
      </c>
      <c r="B114" s="12"/>
      <c r="C114" s="12"/>
      <c r="D114" s="9">
        <f>D113</f>
        <v>188.06</v>
      </c>
      <c r="E114" s="12"/>
    </row>
    <row r="115" spans="1:8">
      <c r="A115" s="6" t="s">
        <v>11</v>
      </c>
      <c r="B115">
        <v>36755252122</v>
      </c>
      <c r="C115" t="s">
        <v>6</v>
      </c>
      <c r="D115" s="28">
        <f>83.81+61.66+146.58+23.44</f>
        <v>315.49</v>
      </c>
      <c r="E115" t="s">
        <v>42</v>
      </c>
    </row>
    <row r="116" spans="1:8">
      <c r="A116" s="10" t="s">
        <v>8</v>
      </c>
      <c r="B116" s="12"/>
      <c r="C116" s="12"/>
      <c r="D116" s="9">
        <f>D115</f>
        <v>315.49</v>
      </c>
      <c r="E116" s="12"/>
    </row>
    <row r="117" spans="1:8">
      <c r="A117" s="7" t="s">
        <v>119</v>
      </c>
      <c r="B117" s="24">
        <v>39521531180</v>
      </c>
      <c r="C117" s="24" t="s">
        <v>6</v>
      </c>
      <c r="D117" s="57">
        <f>3128.75+278.75</f>
        <v>3407.5</v>
      </c>
      <c r="E117" t="s">
        <v>40</v>
      </c>
    </row>
    <row r="118" spans="1:8">
      <c r="A118" s="10" t="s">
        <v>8</v>
      </c>
      <c r="B118" s="12"/>
      <c r="C118" s="12"/>
      <c r="D118" s="9">
        <f>D117</f>
        <v>3407.5</v>
      </c>
      <c r="E118" s="12"/>
    </row>
    <row r="119" spans="1:8" s="19" customFormat="1">
      <c r="A119" s="16" t="s">
        <v>139</v>
      </c>
      <c r="B119" s="19">
        <v>18928523252</v>
      </c>
      <c r="C119" s="13" t="s">
        <v>128</v>
      </c>
      <c r="D119" s="50">
        <f>360.53+611.94</f>
        <v>972.47</v>
      </c>
      <c r="E119" t="s">
        <v>42</v>
      </c>
    </row>
    <row r="120" spans="1:8">
      <c r="A120" s="10" t="s">
        <v>8</v>
      </c>
      <c r="B120" s="12"/>
      <c r="C120" s="12"/>
      <c r="D120" s="9">
        <f>D119</f>
        <v>972.47</v>
      </c>
      <c r="E120" s="12"/>
    </row>
    <row r="121" spans="1:8" s="19" customFormat="1">
      <c r="A121" t="s">
        <v>125</v>
      </c>
      <c r="B121" s="19">
        <v>23220842879</v>
      </c>
      <c r="C121" s="13" t="s">
        <v>6</v>
      </c>
      <c r="D121" s="50">
        <v>80</v>
      </c>
      <c r="E121" s="36" t="s">
        <v>46</v>
      </c>
    </row>
    <row r="122" spans="1:8">
      <c r="A122" s="10" t="s">
        <v>8</v>
      </c>
      <c r="B122" s="12"/>
      <c r="C122" s="12"/>
      <c r="D122" s="9">
        <f>D121</f>
        <v>80</v>
      </c>
      <c r="E122" s="12"/>
    </row>
    <row r="123" spans="1:8" s="19" customFormat="1">
      <c r="A123" s="16" t="s">
        <v>116</v>
      </c>
      <c r="B123" s="19">
        <v>99180613311</v>
      </c>
      <c r="C123" s="13" t="s">
        <v>6</v>
      </c>
      <c r="D123" s="50">
        <v>118.75</v>
      </c>
      <c r="E123" t="s">
        <v>40</v>
      </c>
    </row>
    <row r="124" spans="1:8">
      <c r="A124" s="10" t="s">
        <v>8</v>
      </c>
      <c r="B124" s="12"/>
      <c r="C124" s="12"/>
      <c r="D124" s="9">
        <f>D123</f>
        <v>118.75</v>
      </c>
      <c r="E124" s="12"/>
    </row>
    <row r="125" spans="1:8">
      <c r="A125" s="16" t="s">
        <v>75</v>
      </c>
      <c r="B125" s="19">
        <v>76149261107</v>
      </c>
      <c r="C125" s="19" t="s">
        <v>76</v>
      </c>
      <c r="D125" s="50">
        <v>330</v>
      </c>
      <c r="E125" s="37" t="s">
        <v>39</v>
      </c>
      <c r="F125" s="5"/>
    </row>
    <row r="126" spans="1:8">
      <c r="A126" s="10" t="s">
        <v>8</v>
      </c>
      <c r="B126" s="12"/>
      <c r="C126" s="12"/>
      <c r="D126" s="9">
        <f>D125</f>
        <v>330</v>
      </c>
      <c r="E126" s="12"/>
    </row>
    <row r="127" spans="1:8" s="19" customFormat="1">
      <c r="A127" s="5" t="s">
        <v>146</v>
      </c>
      <c r="B127" s="58"/>
      <c r="C127" s="58"/>
      <c r="D127" s="50">
        <v>500</v>
      </c>
      <c r="E127" s="36" t="s">
        <v>46</v>
      </c>
      <c r="H127" s="13"/>
    </row>
    <row r="128" spans="1:8">
      <c r="A128" s="10" t="s">
        <v>8</v>
      </c>
      <c r="B128" s="12"/>
      <c r="C128" s="12"/>
      <c r="D128" s="9">
        <f>D127</f>
        <v>500</v>
      </c>
      <c r="E128" s="12"/>
    </row>
    <row r="129" spans="1:6">
      <c r="A129" s="16" t="s">
        <v>104</v>
      </c>
      <c r="B129" s="19">
        <v>58852060080</v>
      </c>
      <c r="C129" s="13" t="s">
        <v>105</v>
      </c>
      <c r="D129" s="50">
        <v>33.03</v>
      </c>
      <c r="E129" s="13" t="s">
        <v>41</v>
      </c>
    </row>
    <row r="130" spans="1:6">
      <c r="A130" s="16" t="s">
        <v>104</v>
      </c>
      <c r="B130" s="19">
        <v>58852060080</v>
      </c>
      <c r="C130" s="13" t="s">
        <v>105</v>
      </c>
      <c r="D130" s="50">
        <v>5.81</v>
      </c>
      <c r="E130" s="13" t="s">
        <v>43</v>
      </c>
    </row>
    <row r="131" spans="1:6">
      <c r="A131" s="10" t="s">
        <v>8</v>
      </c>
      <c r="B131" s="12"/>
      <c r="C131" s="12"/>
      <c r="D131" s="9">
        <f>D129+D130</f>
        <v>38.840000000000003</v>
      </c>
      <c r="E131" s="12"/>
    </row>
    <row r="132" spans="1:6" s="19" customFormat="1">
      <c r="A132" s="5" t="s">
        <v>89</v>
      </c>
      <c r="B132">
        <v>37879152548</v>
      </c>
      <c r="C132" s="13" t="s">
        <v>24</v>
      </c>
      <c r="D132" s="50">
        <v>220.65</v>
      </c>
      <c r="E132" t="s">
        <v>42</v>
      </c>
    </row>
    <row r="133" spans="1:6">
      <c r="A133" s="10" t="s">
        <v>8</v>
      </c>
      <c r="B133" s="12"/>
      <c r="C133" s="12"/>
      <c r="D133" s="9">
        <f>D132</f>
        <v>220.65</v>
      </c>
      <c r="E133" s="12"/>
    </row>
    <row r="134" spans="1:6">
      <c r="A134" s="38" t="s">
        <v>29</v>
      </c>
      <c r="B134" s="37">
        <v>70049869741</v>
      </c>
      <c r="C134" s="37" t="s">
        <v>6</v>
      </c>
      <c r="D134" s="51">
        <f>448.43+139.19+138.1</f>
        <v>725.72</v>
      </c>
      <c r="E134" s="37" t="s">
        <v>39</v>
      </c>
      <c r="F134" s="5"/>
    </row>
    <row r="135" spans="1:6">
      <c r="A135" s="10" t="s">
        <v>8</v>
      </c>
      <c r="B135" s="12"/>
      <c r="C135" s="12"/>
      <c r="D135" s="9">
        <f>D134</f>
        <v>725.72</v>
      </c>
      <c r="E135" s="12"/>
    </row>
    <row r="136" spans="1:6">
      <c r="A136" s="38" t="s">
        <v>30</v>
      </c>
      <c r="B136" s="37">
        <v>69149293370</v>
      </c>
      <c r="C136" s="37" t="s">
        <v>31</v>
      </c>
      <c r="D136" s="51">
        <f>276.48+637.5</f>
        <v>913.98</v>
      </c>
      <c r="E136" s="37" t="s">
        <v>40</v>
      </c>
      <c r="F136" s="5"/>
    </row>
    <row r="137" spans="1:6">
      <c r="A137" s="10" t="s">
        <v>8</v>
      </c>
      <c r="B137" s="12"/>
      <c r="C137" s="12"/>
      <c r="D137" s="9">
        <f>D136</f>
        <v>913.98</v>
      </c>
      <c r="E137" s="12"/>
    </row>
    <row r="138" spans="1:6">
      <c r="A138" s="6" t="s">
        <v>32</v>
      </c>
      <c r="B138">
        <v>58335400167</v>
      </c>
      <c r="C138" t="s">
        <v>33</v>
      </c>
      <c r="D138" s="28">
        <v>363.44</v>
      </c>
      <c r="E138" t="s">
        <v>48</v>
      </c>
    </row>
    <row r="139" spans="1:6">
      <c r="A139" s="10" t="s">
        <v>8</v>
      </c>
      <c r="B139" s="12"/>
      <c r="C139" s="12"/>
      <c r="D139" s="9">
        <f>D138</f>
        <v>363.44</v>
      </c>
      <c r="E139" s="12"/>
    </row>
    <row r="140" spans="1:6">
      <c r="A140" s="6" t="s">
        <v>132</v>
      </c>
      <c r="B140">
        <v>63288148995</v>
      </c>
      <c r="C140" t="s">
        <v>131</v>
      </c>
      <c r="D140" s="28">
        <v>778.8</v>
      </c>
      <c r="E140" t="s">
        <v>48</v>
      </c>
    </row>
    <row r="141" spans="1:6">
      <c r="A141" s="10" t="s">
        <v>8</v>
      </c>
      <c r="B141" s="12"/>
      <c r="C141" s="12"/>
      <c r="D141" s="9">
        <f>D140</f>
        <v>778.8</v>
      </c>
      <c r="E141" s="12"/>
    </row>
    <row r="142" spans="1:6">
      <c r="A142" s="6" t="s">
        <v>34</v>
      </c>
      <c r="B142">
        <v>22597784145</v>
      </c>
      <c r="C142" t="s">
        <v>6</v>
      </c>
      <c r="D142" s="28">
        <v>415.36</v>
      </c>
      <c r="E142" t="s">
        <v>48</v>
      </c>
    </row>
    <row r="143" spans="1:6">
      <c r="A143" s="10" t="s">
        <v>8</v>
      </c>
      <c r="B143" s="12"/>
      <c r="C143" s="12"/>
      <c r="D143" s="9">
        <f>D142</f>
        <v>415.36</v>
      </c>
      <c r="E143" s="12"/>
    </row>
    <row r="144" spans="1:6">
      <c r="A144" s="5" t="s">
        <v>85</v>
      </c>
      <c r="B144" s="11" t="s">
        <v>86</v>
      </c>
      <c r="C144" t="s">
        <v>6</v>
      </c>
      <c r="D144" s="28">
        <v>7.75</v>
      </c>
      <c r="E144" s="37" t="s">
        <v>39</v>
      </c>
    </row>
    <row r="145" spans="1:11">
      <c r="A145" s="10" t="s">
        <v>8</v>
      </c>
      <c r="B145" s="12"/>
      <c r="C145" s="12"/>
      <c r="D145" s="9">
        <f>D144</f>
        <v>7.75</v>
      </c>
      <c r="E145" s="12"/>
    </row>
    <row r="146" spans="1:11">
      <c r="A146" s="16" t="s">
        <v>117</v>
      </c>
      <c r="B146" s="19">
        <v>60557784734</v>
      </c>
      <c r="C146" s="13" t="s">
        <v>6</v>
      </c>
      <c r="D146" s="50">
        <v>122.08</v>
      </c>
      <c r="E146" s="37" t="s">
        <v>40</v>
      </c>
    </row>
    <row r="147" spans="1:11">
      <c r="A147" s="10" t="s">
        <v>8</v>
      </c>
      <c r="B147" s="12"/>
      <c r="C147" s="12"/>
      <c r="D147" s="9">
        <f>D146</f>
        <v>122.08</v>
      </c>
      <c r="E147" s="12"/>
    </row>
    <row r="148" spans="1:11">
      <c r="A148" s="6" t="s">
        <v>83</v>
      </c>
      <c r="B148">
        <v>70133616033</v>
      </c>
      <c r="C148" t="s">
        <v>6</v>
      </c>
      <c r="D148" s="28">
        <v>13.44</v>
      </c>
      <c r="E148" t="s">
        <v>84</v>
      </c>
    </row>
    <row r="149" spans="1:11">
      <c r="A149" s="10" t="s">
        <v>8</v>
      </c>
      <c r="B149" s="12"/>
      <c r="C149" s="12"/>
      <c r="D149" s="9">
        <f>D148</f>
        <v>13.44</v>
      </c>
      <c r="E149" s="12"/>
    </row>
    <row r="150" spans="1:11">
      <c r="A150" s="5" t="s">
        <v>35</v>
      </c>
      <c r="B150">
        <v>32787730056</v>
      </c>
      <c r="C150" t="s">
        <v>6</v>
      </c>
      <c r="D150" s="28">
        <f>195.4+221.53</f>
        <v>416.93</v>
      </c>
      <c r="E150" s="5" t="s">
        <v>102</v>
      </c>
    </row>
    <row r="151" spans="1:11">
      <c r="A151" s="10" t="s">
        <v>8</v>
      </c>
      <c r="B151" s="12"/>
      <c r="C151" s="12"/>
      <c r="D151" s="9">
        <f>D150</f>
        <v>416.93</v>
      </c>
      <c r="E151" s="12"/>
    </row>
    <row r="152" spans="1:11" s="19" customFormat="1">
      <c r="A152" s="16" t="s">
        <v>141</v>
      </c>
      <c r="B152" s="19">
        <v>77931216562</v>
      </c>
      <c r="C152" s="13" t="s">
        <v>6</v>
      </c>
      <c r="D152" s="50">
        <v>401.99</v>
      </c>
      <c r="E152" s="13" t="s">
        <v>103</v>
      </c>
      <c r="G152" s="13"/>
    </row>
    <row r="153" spans="1:11">
      <c r="A153" s="10" t="s">
        <v>8</v>
      </c>
      <c r="B153" s="12"/>
      <c r="C153" s="12"/>
      <c r="D153" s="9">
        <f>D152</f>
        <v>401.99</v>
      </c>
      <c r="E153" s="12"/>
    </row>
    <row r="154" spans="1:11" s="19" customFormat="1">
      <c r="A154" s="16" t="s">
        <v>140</v>
      </c>
      <c r="B154" s="19">
        <v>14396524279</v>
      </c>
      <c r="C154" s="13" t="s">
        <v>6</v>
      </c>
      <c r="D154" s="50">
        <v>50.74</v>
      </c>
      <c r="E154" t="s">
        <v>42</v>
      </c>
      <c r="H154" s="13"/>
    </row>
    <row r="155" spans="1:11">
      <c r="A155" s="10" t="s">
        <v>8</v>
      </c>
      <c r="B155" s="12"/>
      <c r="C155" s="12"/>
      <c r="D155" s="9">
        <f>D154</f>
        <v>50.74</v>
      </c>
      <c r="E155" s="12"/>
    </row>
    <row r="156" spans="1:11" s="19" customFormat="1">
      <c r="A156" s="16" t="s">
        <v>108</v>
      </c>
      <c r="B156" s="19">
        <v>90738154036</v>
      </c>
      <c r="C156" s="13" t="s">
        <v>6</v>
      </c>
      <c r="D156" s="50">
        <f>1327.23+1327.23+1327.23+1000</f>
        <v>4981.6900000000005</v>
      </c>
      <c r="E156" s="13" t="s">
        <v>45</v>
      </c>
    </row>
    <row r="157" spans="1:11">
      <c r="A157" s="10" t="s">
        <v>8</v>
      </c>
      <c r="B157" s="12"/>
      <c r="C157" s="12"/>
      <c r="D157" s="9">
        <f>D156</f>
        <v>4981.6900000000005</v>
      </c>
      <c r="E157" s="12"/>
    </row>
    <row r="158" spans="1:11">
      <c r="A158" s="5" t="s">
        <v>15</v>
      </c>
      <c r="B158">
        <v>44138062462</v>
      </c>
      <c r="C158" t="s">
        <v>36</v>
      </c>
      <c r="D158" s="28">
        <f>545.66+554.15+431.64+123+437.64+30.69+154.98+49.04+182.21</f>
        <v>2509.0099999999998</v>
      </c>
      <c r="E158" t="s">
        <v>42</v>
      </c>
      <c r="K158" s="13"/>
    </row>
    <row r="159" spans="1:11">
      <c r="A159" s="10" t="s">
        <v>8</v>
      </c>
      <c r="B159" s="12"/>
      <c r="C159" s="12"/>
      <c r="D159" s="9">
        <f>D158</f>
        <v>2509.0099999999998</v>
      </c>
      <c r="E159" s="12"/>
    </row>
    <row r="160" spans="1:11">
      <c r="A160" s="36" t="s">
        <v>14</v>
      </c>
      <c r="B160" s="37">
        <v>83416546499</v>
      </c>
      <c r="C160" s="37" t="s">
        <v>6</v>
      </c>
      <c r="D160" s="51">
        <f>497.63+37.49+702.56</f>
        <v>1237.6799999999998</v>
      </c>
      <c r="E160" s="37" t="s">
        <v>50</v>
      </c>
    </row>
    <row r="161" spans="1:10">
      <c r="A161" s="10" t="s">
        <v>8</v>
      </c>
      <c r="B161" s="12"/>
      <c r="C161" s="12"/>
      <c r="D161" s="9">
        <f>D160</f>
        <v>1237.6799999999998</v>
      </c>
      <c r="E161" s="12"/>
    </row>
    <row r="162" spans="1:10">
      <c r="A162" s="16" t="s">
        <v>101</v>
      </c>
      <c r="B162" s="19">
        <v>85584865987</v>
      </c>
      <c r="C162" s="13" t="s">
        <v>6</v>
      </c>
      <c r="D162" s="50">
        <f>400.29+48.16+13.96+27.53+11.99+11.99+19.75+27.53+27.53+23.98+27.53+428.03+511.24+428.03+537.53+28.03+11.99</f>
        <v>2585.0899999999997</v>
      </c>
      <c r="E162" s="13" t="s">
        <v>41</v>
      </c>
    </row>
    <row r="163" spans="1:10">
      <c r="A163" s="16" t="s">
        <v>101</v>
      </c>
      <c r="B163" s="19">
        <v>85584865987</v>
      </c>
      <c r="C163" s="13" t="s">
        <v>6</v>
      </c>
      <c r="D163" s="50">
        <f>0.9+20.44+16.65+10.65+10.1</f>
        <v>58.739999999999995</v>
      </c>
      <c r="E163" t="s">
        <v>51</v>
      </c>
    </row>
    <row r="164" spans="1:10">
      <c r="A164" s="10" t="s">
        <v>8</v>
      </c>
      <c r="B164" s="12"/>
      <c r="C164" s="12"/>
      <c r="D164" s="9">
        <f>D162+D163</f>
        <v>2643.8299999999995</v>
      </c>
      <c r="E164" s="12"/>
    </row>
    <row r="165" spans="1:10">
      <c r="A165" s="5" t="s">
        <v>37</v>
      </c>
      <c r="B165">
        <v>68204597981</v>
      </c>
      <c r="C165" t="s">
        <v>6</v>
      </c>
      <c r="D165" s="28">
        <f>164.24+164.24+116.13+116.13</f>
        <v>560.74</v>
      </c>
      <c r="E165" t="s">
        <v>44</v>
      </c>
    </row>
    <row r="166" spans="1:10">
      <c r="A166" s="10" t="s">
        <v>8</v>
      </c>
      <c r="B166" s="12"/>
      <c r="C166" s="12"/>
      <c r="D166" s="9">
        <f>D165</f>
        <v>560.74</v>
      </c>
      <c r="E166" s="12"/>
    </row>
    <row r="167" spans="1:10" ht="30">
      <c r="A167" s="5" t="s">
        <v>74</v>
      </c>
      <c r="B167" s="25"/>
      <c r="C167" s="25"/>
      <c r="D167" s="21">
        <v>101.62</v>
      </c>
      <c r="E167" s="27" t="s">
        <v>54</v>
      </c>
      <c r="J167" s="13"/>
    </row>
    <row r="168" spans="1:10">
      <c r="A168" s="10" t="s">
        <v>8</v>
      </c>
      <c r="B168" s="25"/>
      <c r="C168" s="25"/>
      <c r="D168" s="26">
        <f>D167</f>
        <v>101.62</v>
      </c>
      <c r="E168" s="25"/>
    </row>
    <row r="169" spans="1:10" ht="30">
      <c r="A169" s="5" t="s">
        <v>56</v>
      </c>
      <c r="B169" s="5"/>
      <c r="C169" s="5"/>
      <c r="D169" s="21">
        <v>504</v>
      </c>
      <c r="E169" s="27" t="s">
        <v>55</v>
      </c>
    </row>
    <row r="170" spans="1:10">
      <c r="A170" s="10" t="s">
        <v>8</v>
      </c>
      <c r="B170" s="25"/>
      <c r="C170" s="25"/>
      <c r="D170" s="26">
        <f>D169</f>
        <v>504</v>
      </c>
      <c r="E170" s="25"/>
      <c r="H170" s="8"/>
    </row>
    <row r="171" spans="1:10">
      <c r="A171" s="20" t="s">
        <v>49</v>
      </c>
      <c r="B171" s="5"/>
      <c r="C171" s="5"/>
      <c r="D171" s="23">
        <f>20+17.74+20+16.97</f>
        <v>74.709999999999994</v>
      </c>
      <c r="E171" s="22" t="s">
        <v>53</v>
      </c>
      <c r="F171" s="5"/>
    </row>
    <row r="172" spans="1:10">
      <c r="A172" s="20" t="s">
        <v>49</v>
      </c>
      <c r="B172" s="5"/>
      <c r="C172" s="5"/>
      <c r="D172" s="23">
        <v>73.680000000000007</v>
      </c>
      <c r="E172" s="22" t="s">
        <v>38</v>
      </c>
      <c r="F172" s="5"/>
    </row>
    <row r="173" spans="1:10">
      <c r="A173" s="20" t="s">
        <v>49</v>
      </c>
      <c r="B173" s="5"/>
      <c r="C173" s="5"/>
      <c r="D173" s="23">
        <v>10.59</v>
      </c>
      <c r="E173" s="3" t="s">
        <v>82</v>
      </c>
    </row>
    <row r="174" spans="1:10">
      <c r="A174" s="20"/>
      <c r="B174" s="5"/>
      <c r="C174" s="5"/>
      <c r="D174" s="23">
        <f>39.96+2.13</f>
        <v>42.09</v>
      </c>
      <c r="E174" s="3" t="s">
        <v>44</v>
      </c>
    </row>
    <row r="175" spans="1:10">
      <c r="A175" s="20"/>
      <c r="B175" s="5"/>
      <c r="C175" s="5"/>
      <c r="D175" s="23">
        <v>39.979999999999997</v>
      </c>
      <c r="E175" s="3" t="s">
        <v>81</v>
      </c>
    </row>
    <row r="176" spans="1:10">
      <c r="A176" s="20" t="s">
        <v>49</v>
      </c>
      <c r="B176" s="5"/>
      <c r="C176" s="5"/>
      <c r="D176" s="21">
        <v>26.5</v>
      </c>
      <c r="E176" s="22" t="s">
        <v>39</v>
      </c>
    </row>
    <row r="177" spans="1:6">
      <c r="A177" s="10" t="s">
        <v>8</v>
      </c>
      <c r="B177" s="12"/>
      <c r="C177" s="12"/>
      <c r="D177" s="9">
        <f>D171+D172+D176+D174+D173+D175</f>
        <v>267.55</v>
      </c>
      <c r="E177" s="12"/>
    </row>
    <row r="178" spans="1:6">
      <c r="A178" s="14" t="s">
        <v>114</v>
      </c>
      <c r="B178" s="13"/>
      <c r="C178" s="13"/>
      <c r="D178" s="17">
        <f>D177+D170+D166+D161+D159+D151+D143+D139+D137+D135+D126+D116+D114+D110+D106+D104+D98+D96+D90+D86+D82+D80+D78+D74+D65+D63+D61+D55+D46+D30+D24+D19+D13+D11+D168+D164+D157+D155+D153+D149+D147+D145+D141+D133+D131+D128+D124+D122+D120+D118+D112+D108+D102+D100+D94+D92+D88+D76+D72+D69+D67+D59+D57+D53+D50+D48+D44+D42+D40+D38+D36+D34+D32+D28+D26+D21+D17+D15</f>
        <v>57722.659999999996</v>
      </c>
      <c r="E178" s="13"/>
    </row>
    <row r="179" spans="1:6">
      <c r="A179" s="5"/>
      <c r="F179" s="28"/>
    </row>
    <row r="180" spans="1:6">
      <c r="A180" s="5"/>
    </row>
    <row r="181" spans="1:6">
      <c r="A181" s="5"/>
    </row>
    <row r="182" spans="1:6">
      <c r="A182" s="5"/>
    </row>
  </sheetData>
  <sheetProtection password="C7E7" sheet="1" objects="1" scenarios="1"/>
  <mergeCells count="1">
    <mergeCell ref="A5:E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B30" sqref="B30"/>
    </sheetView>
  </sheetViews>
  <sheetFormatPr defaultRowHeight="15"/>
  <cols>
    <col min="1" max="1" width="21.140625" style="28" customWidth="1"/>
    <col min="2" max="2" width="79.28515625" style="13" customWidth="1"/>
    <col min="3" max="3" width="10.140625" style="28" bestFit="1" customWidth="1"/>
    <col min="4" max="16384" width="9.140625" style="13"/>
  </cols>
  <sheetData>
    <row r="1" spans="1:3">
      <c r="A1" s="34" t="s">
        <v>63</v>
      </c>
    </row>
    <row r="2" spans="1:3">
      <c r="A2" s="34" t="s">
        <v>64</v>
      </c>
    </row>
    <row r="3" spans="1:3">
      <c r="A3" s="34" t="s">
        <v>65</v>
      </c>
    </row>
    <row r="4" spans="1:3">
      <c r="A4" s="63"/>
      <c r="B4" s="63"/>
    </row>
    <row r="5" spans="1:3" ht="15" customHeight="1">
      <c r="A5" s="61" t="s">
        <v>115</v>
      </c>
      <c r="B5" s="61"/>
    </row>
    <row r="6" spans="1:3">
      <c r="A6" s="61"/>
      <c r="B6" s="61"/>
    </row>
    <row r="7" spans="1:3">
      <c r="A7" s="62"/>
      <c r="B7" s="62"/>
    </row>
    <row r="8" spans="1:3">
      <c r="B8" s="44"/>
    </row>
    <row r="9" spans="1:3" ht="33.75" customHeight="1">
      <c r="A9" s="40" t="s">
        <v>3</v>
      </c>
      <c r="B9" s="41" t="s">
        <v>4</v>
      </c>
    </row>
    <row r="10" spans="1:3">
      <c r="A10" s="29">
        <f>440030.84+27074.47+16.59+0.01</f>
        <v>467121.91000000009</v>
      </c>
      <c r="B10" s="30" t="s">
        <v>57</v>
      </c>
    </row>
    <row r="11" spans="1:3" s="19" customFormat="1">
      <c r="A11" s="29">
        <f>72356.57+4467.28+7.04</f>
        <v>76830.89</v>
      </c>
      <c r="B11" s="30" t="s">
        <v>58</v>
      </c>
      <c r="C11" s="28"/>
    </row>
    <row r="12" spans="1:3">
      <c r="A12" s="29">
        <f>30+30+30</f>
        <v>90</v>
      </c>
      <c r="B12" s="30" t="s">
        <v>59</v>
      </c>
    </row>
    <row r="13" spans="1:3">
      <c r="A13" s="29">
        <f>150+26</f>
        <v>176</v>
      </c>
      <c r="B13" s="30" t="s">
        <v>67</v>
      </c>
    </row>
    <row r="14" spans="1:3">
      <c r="A14" s="29">
        <f>220.72+392+26.09+441.44+441.44+220.72</f>
        <v>1742.41</v>
      </c>
      <c r="B14" s="30" t="s">
        <v>60</v>
      </c>
    </row>
    <row r="15" spans="1:3" ht="15" customHeight="1">
      <c r="A15" s="29">
        <v>1051.72</v>
      </c>
      <c r="B15" s="31" t="s">
        <v>61</v>
      </c>
    </row>
    <row r="16" spans="1:3">
      <c r="A16" s="29">
        <f>53.09+33.18+33.18+49.78+146.15+33.18+33.18</f>
        <v>381.74</v>
      </c>
      <c r="B16" s="31" t="s">
        <v>52</v>
      </c>
    </row>
    <row r="17" spans="1:2">
      <c r="A17" s="29">
        <f>10290.34+1126.46</f>
        <v>11416.8</v>
      </c>
      <c r="B17" s="31" t="s">
        <v>62</v>
      </c>
    </row>
    <row r="18" spans="1:2">
      <c r="A18" s="32">
        <f>SUM(A10:A17)</f>
        <v>558811.47000000009</v>
      </c>
      <c r="B18" s="33" t="s">
        <v>114</v>
      </c>
    </row>
  </sheetData>
  <sheetProtection password="C7E7" sheet="1" objects="1" scenarios="1"/>
  <mergeCells count="2">
    <mergeCell ref="A5:B7"/>
    <mergeCell ref="A4:B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>Bolnicagoljak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2024-02-08T11:40:45Z</dcterms:created>
  <dcterms:modified xsi:type="dcterms:W3CDTF">2024-06-13T12:58:23Z</dcterms:modified>
</cp:coreProperties>
</file>