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60" windowWidth="21075" windowHeight="9285"/>
  </bookViews>
  <sheets>
    <sheet name="Kategorija 1" sheetId="1" r:id="rId1"/>
    <sheet name="Kategorija 2" sheetId="4" r:id="rId2"/>
  </sheets>
  <definedNames>
    <definedName name="_xlnm._FilterDatabase" localSheetId="0" hidden="1">'Kategorija 1'!$A$9:$E$9</definedName>
  </definedNames>
  <calcPr calcId="125725"/>
</workbook>
</file>

<file path=xl/calcChain.xml><?xml version="1.0" encoding="utf-8"?>
<calcChain xmlns="http://schemas.openxmlformats.org/spreadsheetml/2006/main">
  <c r="D182" i="1"/>
  <c r="D177" l="1"/>
  <c r="D176"/>
  <c r="D180"/>
  <c r="D179"/>
  <c r="D47"/>
  <c r="D107"/>
  <c r="D95"/>
  <c r="D93"/>
  <c r="D89"/>
  <c r="D69"/>
  <c r="D45"/>
  <c r="A20" i="4" l="1"/>
  <c r="A19"/>
  <c r="A18"/>
  <c r="A16"/>
  <c r="A14"/>
  <c r="A11"/>
  <c r="A10"/>
  <c r="D110" i="1"/>
  <c r="D112" s="1"/>
  <c r="D75"/>
  <c r="D77" s="1"/>
  <c r="D86"/>
  <c r="D56"/>
  <c r="D70"/>
  <c r="D72" s="1"/>
  <c r="D156"/>
  <c r="D155"/>
  <c r="D96"/>
  <c r="D119"/>
  <c r="D143"/>
  <c r="D105"/>
  <c r="D82"/>
  <c r="D121"/>
  <c r="D165"/>
  <c r="D166" s="1"/>
  <c r="D161"/>
  <c r="D127"/>
  <c r="D128" s="1"/>
  <c r="D18"/>
  <c r="D152"/>
  <c r="D54"/>
  <c r="D55" s="1"/>
  <c r="D43"/>
  <c r="D33"/>
  <c r="D64"/>
  <c r="D23"/>
  <c r="D24" s="1"/>
  <c r="D109"/>
  <c r="D28"/>
  <c r="D51"/>
  <c r="D16"/>
  <c r="D53"/>
  <c r="D171"/>
  <c r="D117"/>
  <c r="D98"/>
  <c r="D99" s="1"/>
  <c r="D15"/>
  <c r="D61"/>
  <c r="D10"/>
  <c r="D150"/>
  <c r="D30"/>
  <c r="D153"/>
  <c r="D40"/>
  <c r="D146"/>
  <c r="D172"/>
  <c r="D74"/>
  <c r="D170"/>
  <c r="D32"/>
  <c r="D140"/>
  <c r="D160"/>
  <c r="D35"/>
  <c r="D36" s="1"/>
  <c r="D46"/>
  <c r="D100"/>
  <c r="D147"/>
  <c r="D148" s="1"/>
  <c r="D141"/>
  <c r="D142" s="1"/>
  <c r="D137"/>
  <c r="D124"/>
  <c r="D81"/>
  <c r="D168"/>
  <c r="D21"/>
  <c r="D134"/>
  <c r="D144"/>
  <c r="D181"/>
  <c r="D173" l="1"/>
  <c r="D132"/>
  <c r="D130"/>
  <c r="D101"/>
  <c r="D26"/>
  <c r="D157"/>
  <c r="D57"/>
  <c r="D114"/>
  <c r="D122"/>
  <c r="D154"/>
  <c r="D97"/>
  <c r="D103"/>
  <c r="D91"/>
  <c r="D120"/>
  <c r="D17"/>
  <c r="D87"/>
  <c r="D162"/>
  <c r="D34"/>
  <c r="D65"/>
  <c r="D126"/>
  <c r="D79"/>
  <c r="D83"/>
  <c r="D11"/>
  <c r="D164"/>
  <c r="D85"/>
  <c r="D116"/>
  <c r="D19"/>
  <c r="D138"/>
  <c r="D67"/>
  <c r="A21" i="4"/>
  <c r="D175" i="1"/>
  <c r="D13"/>
  <c r="D38"/>
  <c r="D59"/>
  <c r="D63"/>
  <c r="D118"/>
  <c r="D136"/>
</calcChain>
</file>

<file path=xl/sharedStrings.xml><?xml version="1.0" encoding="utf-8"?>
<sst xmlns="http://schemas.openxmlformats.org/spreadsheetml/2006/main" count="384" uniqueCount="150">
  <si>
    <t>Naziv primatelja</t>
  </si>
  <si>
    <t>OIB primatelja</t>
  </si>
  <si>
    <t>Sjedište primatelja</t>
  </si>
  <si>
    <t>Način objave isplaćenog iznosa</t>
  </si>
  <si>
    <t>Vrsta rashoda i izdatka</t>
  </si>
  <si>
    <t>Erste&amp;Steiermarkische bank d.d.</t>
  </si>
  <si>
    <t>Zagreb</t>
  </si>
  <si>
    <t>3431 Bankarske usluge i usluge platnog prometa</t>
  </si>
  <si>
    <t>Ukupno:</t>
  </si>
  <si>
    <t>LJEKARNE JOUKHADAR</t>
  </si>
  <si>
    <t>MEDICAL INTERTRADE d.o.o.</t>
  </si>
  <si>
    <t>PHOENIX FARMACIJA d.o.o.</t>
  </si>
  <si>
    <t>MEDIAL d.o.o.</t>
  </si>
  <si>
    <t>AGRODALM d.o.o.</t>
  </si>
  <si>
    <t>KONZUM d.d.</t>
  </si>
  <si>
    <t>VODOOPSKRBA I ODVODNJA d.o.o.</t>
  </si>
  <si>
    <t>HEP OPSKRBA d.o.o.</t>
  </si>
  <si>
    <t>HEP - PLIN d.o.o.</t>
  </si>
  <si>
    <t>VINDIJA d.d.</t>
  </si>
  <si>
    <t>INA d.d.</t>
  </si>
  <si>
    <t>ASTREJA PLUS d.o.o.</t>
  </si>
  <si>
    <t>A1 Hrvatska d.o.o.</t>
  </si>
  <si>
    <t>DM - DROGERIE MARKT d.o.o.</t>
  </si>
  <si>
    <t>FINA Zagreb</t>
  </si>
  <si>
    <t>KEMOBOJA - DUBRAVA d.o.o.</t>
  </si>
  <si>
    <t>Zagrebačke pekarne Klara d.d.</t>
  </si>
  <si>
    <t>Sveta Nedjelja</t>
  </si>
  <si>
    <t>METRO Cash&amp;Carry d.o.o.</t>
  </si>
  <si>
    <t>Metus d.o.o.</t>
  </si>
  <si>
    <t>04492664153</t>
  </si>
  <si>
    <t>Donji Stupnik</t>
  </si>
  <si>
    <t>Osijek</t>
  </si>
  <si>
    <t>Sesvete</t>
  </si>
  <si>
    <t>NARODNE NOVINE d.d.</t>
  </si>
  <si>
    <t>MÜLLER TRGOVINA ZAGREB d.o.o.</t>
  </si>
  <si>
    <t>NASTAVNI ZAVOD ZA JAVNO ZDRAVSTVO DR. ANDRIJA ŠTAMPAR</t>
  </si>
  <si>
    <t>PEVEX d.d.</t>
  </si>
  <si>
    <t>PIK VRBOVEC plus d.o.o.</t>
  </si>
  <si>
    <t>Vrbovec</t>
  </si>
  <si>
    <t>SERVISIRAJ d.o.o.</t>
  </si>
  <si>
    <t>SETCOR d.o.o.</t>
  </si>
  <si>
    <t>Jasterbarsko</t>
  </si>
  <si>
    <t>Studentski centar Karlovac</t>
  </si>
  <si>
    <t>Karlovac</t>
  </si>
  <si>
    <t>Studentski centar u Zagrebu</t>
  </si>
  <si>
    <t>UDRUGA POSLODAVACA U ZDRAVSTVU HRVATSKE</t>
  </si>
  <si>
    <t>Varaždin</t>
  </si>
  <si>
    <t>ZAŠTITA-ZAGREB d.o.o.</t>
  </si>
  <si>
    <t>3231 Usluge telefona, pošte i prijevoza</t>
  </si>
  <si>
    <t>3221 Uredski materijal i ostali materijalni rashodi</t>
  </si>
  <si>
    <t>3232 Usluge tekućeg i investicijskog održavanja</t>
  </si>
  <si>
    <t>3234 Komunalne usluge</t>
  </si>
  <si>
    <t>3222 Materijali i sirovine</t>
  </si>
  <si>
    <t>3235 Zakupnine i najamnine</t>
  </si>
  <si>
    <t>3239 Ostale usluge</t>
  </si>
  <si>
    <t>3238 Računalne usluge</t>
  </si>
  <si>
    <t>3213 Stručno usavršavanje zaposlenika</t>
  </si>
  <si>
    <t>3236 Zdravstvene i veterinarske usluge</t>
  </si>
  <si>
    <t>3237 Intelektualne i osobne usluge</t>
  </si>
  <si>
    <t>Blagajna</t>
  </si>
  <si>
    <t>3223 Energija</t>
  </si>
  <si>
    <t>3433 Zatezne kamate</t>
  </si>
  <si>
    <t>3295 Pristojbe i naknade</t>
  </si>
  <si>
    <t>1231 Potraživanja od zaposlenih</t>
  </si>
  <si>
    <t>3237 Intelektualne i osobne usluge (bruto iznos sa doprinosima na bruto)</t>
  </si>
  <si>
    <t>3295 Pristojbe i naknade - Novčana naknada poslodavca zbog nezapošljavanja osoba s invaliditetom</t>
  </si>
  <si>
    <t>Državni proračun RH</t>
  </si>
  <si>
    <t>3111 Bruto plaće (ukupni iznos bez bolovanja na teret HZZO)</t>
  </si>
  <si>
    <t>3132 Doprinosi na bruto</t>
  </si>
  <si>
    <t>3211 Službena putovanja</t>
  </si>
  <si>
    <t>3121 Ostali rashodi za zaposlene</t>
  </si>
  <si>
    <t>3291 Naknade za rad predstavničkih i izvršnih tijela (bruto iznos s doprinosima na bruto)</t>
  </si>
  <si>
    <t>3296 Troškovi sudskih postupaka</t>
  </si>
  <si>
    <t>3133 Doprinosi za obvezno osiguranje u slučaju nezaposlenosti</t>
  </si>
  <si>
    <t>3212 Naknade za prijevoz, za rad na terenu i odvojeni život</t>
  </si>
  <si>
    <t xml:space="preserve">                               SPECIJALNA BOLNICA ZA DJECU S NEURORAZVOJNIM I MOTORIČKIM SMETNJAMA</t>
  </si>
  <si>
    <t xml:space="preserve">                               GOLJAK 2 </t>
  </si>
  <si>
    <t xml:space="preserve">                               10000 ZAGREB</t>
  </si>
  <si>
    <t xml:space="preserve"> 3225 Sitni inventar i auto gume</t>
  </si>
  <si>
    <t>JYSK d.o.o.</t>
  </si>
  <si>
    <t>3214 Ostale naknade troškova zaposlenima</t>
  </si>
  <si>
    <t>MARKO UJEVIĆ - ODVJETNIK MARKO UJEVIĆ</t>
  </si>
  <si>
    <t>AIPK-TRGOVINA d.o.o.</t>
  </si>
  <si>
    <t>ORCUS PLUS d. o. o.</t>
  </si>
  <si>
    <t>Čavle</t>
  </si>
  <si>
    <t>LinaEduca, obrt za poduke, vl. Karolina Župetić</t>
  </si>
  <si>
    <t>ZVIBOR d.o.o.</t>
  </si>
  <si>
    <t>03454358063</t>
  </si>
  <si>
    <t>LEDO plus d.o.o.</t>
  </si>
  <si>
    <t>07179054100</t>
  </si>
  <si>
    <t>GDPR</t>
  </si>
  <si>
    <t>KRAŠ d.d.</t>
  </si>
  <si>
    <t>PROZIRNI NAMJEŠTAJ d.o.o.</t>
  </si>
  <si>
    <t>Donja Zelina</t>
  </si>
  <si>
    <t>ANALOGBIT d.o.o.</t>
  </si>
  <si>
    <t>IRATA d.o.o.</t>
  </si>
  <si>
    <t>CROAL SMOK d.o.o.</t>
  </si>
  <si>
    <t>06846448868</t>
  </si>
  <si>
    <t>3299 Ostali nespomenuti rashodi poslovanja</t>
  </si>
  <si>
    <t>3293 Reprezentacija</t>
  </si>
  <si>
    <t>INFORMACIJA O TROŠENJU SREDSTAVA                                                                                                                                                                                                                                                                                                ZA OŽUJAK 2024. GODINE</t>
  </si>
  <si>
    <t>Telemach Hrvatska d.o.o.</t>
  </si>
  <si>
    <t>3231Usluge telefona, pošte i prijevoza</t>
  </si>
  <si>
    <t>SPAR Hrvatska d.o.o.</t>
  </si>
  <si>
    <t>AMELIE SLASTICE d.o.o.</t>
  </si>
  <si>
    <t>VRUTAK d.o.o.</t>
  </si>
  <si>
    <t>ŽIVA VODA d.o.o.</t>
  </si>
  <si>
    <t>LAURA VIAN d.o.o.</t>
  </si>
  <si>
    <t>PRIMO NIZ d.o.o.</t>
  </si>
  <si>
    <t>TEDi poslovanje d.o.o.</t>
  </si>
  <si>
    <t>05614216244</t>
  </si>
  <si>
    <t>FLIBA d.o.o.</t>
  </si>
  <si>
    <t>3292 Premije osiguranja</t>
  </si>
  <si>
    <t>CROATIA osiguranje d.d.</t>
  </si>
  <si>
    <t>GRAD ZAGREB</t>
  </si>
  <si>
    <t>Studio ZVIZ d.o.o.</t>
  </si>
  <si>
    <t>INFORMACIJA O TROŠENJU SREDSTAVA                                                                                                                                                                                                                                                                                             ZA OŽUJAK 2024. GODINE</t>
  </si>
  <si>
    <t>Ukupno za ožujak 2024.</t>
  </si>
  <si>
    <t>BAUHAUS-Zagreb k.d.</t>
  </si>
  <si>
    <t>3222 Materijal i sirovine</t>
  </si>
  <si>
    <t>KLINIKA ZA DJEČJE BOLESTI ZAGREB</t>
  </si>
  <si>
    <t>TRA-MONT d.o.o.</t>
  </si>
  <si>
    <t>05336208843</t>
  </si>
  <si>
    <t>ELEKTRONIČAR d.o.o.</t>
  </si>
  <si>
    <t>EUROGAST d.o.o.</t>
  </si>
  <si>
    <t>Samobor</t>
  </si>
  <si>
    <t>B.TEX d.o.o.</t>
  </si>
  <si>
    <t>06038004345</t>
  </si>
  <si>
    <t>3227 Službena, radna i zaštitna odjeća i obuća</t>
  </si>
  <si>
    <t>Belica</t>
  </si>
  <si>
    <t>UPSIT VIA j.d.o.o.</t>
  </si>
  <si>
    <t>IDA DIDACTA d.o.o.</t>
  </si>
  <si>
    <t>02059736476</t>
  </si>
  <si>
    <t>SAPONIA d.d.</t>
  </si>
  <si>
    <t>Meteor Grupa - Labud d.o.o.</t>
  </si>
  <si>
    <t>ADMINISTRATOR d.o.o.</t>
  </si>
  <si>
    <t>Šumet</t>
  </si>
  <si>
    <t>ZVIJEZDA plus d.o.o.</t>
  </si>
  <si>
    <t>General Logistics Systems Croatia d.o.o.</t>
  </si>
  <si>
    <t>FOKUS MEDICAL d.o.o.</t>
  </si>
  <si>
    <t>AUTO FORTUNA d.o.o.</t>
  </si>
  <si>
    <t>NAKLADA SLAP d.o.o.</t>
  </si>
  <si>
    <t>4227 Uređaji, strojevi i oprema za ostale namjene</t>
  </si>
  <si>
    <t>VENTEX d. o. o.</t>
  </si>
  <si>
    <t>Rijeka</t>
  </si>
  <si>
    <t>Mireo d.o.o.</t>
  </si>
  <si>
    <t>Medulin</t>
  </si>
  <si>
    <t>MEDICAL CENTAR d.o.o.</t>
  </si>
  <si>
    <t>06368590597</t>
  </si>
  <si>
    <t>MAR MIR PROMET d.o.o.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</si>
</sst>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1"/>
      <color rgb="FF7030A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5"/>
      <color rgb="FF20284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14996795556505021"/>
      </bottom>
      <diagonal/>
    </border>
  </borders>
  <cellStyleXfs count="2">
    <xf numFmtId="0" fontId="0" fillId="0" borderId="0"/>
    <xf numFmtId="0" fontId="5" fillId="0" borderId="0"/>
  </cellStyleXfs>
  <cellXfs count="70">
    <xf numFmtId="0" fontId="0" fillId="0" borderId="0" xfId="0"/>
    <xf numFmtId="0" fontId="0" fillId="0" borderId="0" xfId="0" applyFont="1"/>
    <xf numFmtId="0" fontId="1" fillId="0" borderId="0" xfId="0" applyFont="1"/>
    <xf numFmtId="0" fontId="0" fillId="0" borderId="0" xfId="0" applyBorder="1"/>
    <xf numFmtId="0" fontId="1" fillId="2" borderId="0" xfId="0" applyFont="1" applyFill="1"/>
    <xf numFmtId="0" fontId="0" fillId="0" borderId="0" xfId="0" applyFill="1" applyBorder="1"/>
    <xf numFmtId="49" fontId="3" fillId="0" borderId="0" xfId="0" applyNumberFormat="1" applyFont="1" applyFill="1" applyBorder="1"/>
    <xf numFmtId="0" fontId="3" fillId="0" borderId="0" xfId="0" applyFont="1" applyFill="1" applyBorder="1"/>
    <xf numFmtId="4" fontId="0" fillId="0" borderId="0" xfId="0" applyNumberFormat="1"/>
    <xf numFmtId="4" fontId="1" fillId="2" borderId="0" xfId="0" applyNumberFormat="1" applyFont="1" applyFill="1"/>
    <xf numFmtId="0" fontId="1" fillId="2" borderId="0" xfId="0" applyFont="1" applyFill="1" applyBorder="1"/>
    <xf numFmtId="0" fontId="0" fillId="0" borderId="0" xfId="0" quotePrefix="1" applyAlignment="1">
      <alignment horizontal="right"/>
    </xf>
    <xf numFmtId="0" fontId="0" fillId="2" borderId="0" xfId="0" applyFill="1"/>
    <xf numFmtId="0" fontId="0" fillId="0" borderId="0" xfId="0" applyFill="1"/>
    <xf numFmtId="0" fontId="4" fillId="0" borderId="0" xfId="0" applyFont="1" applyFill="1" applyBorder="1"/>
    <xf numFmtId="0" fontId="3" fillId="0" borderId="0" xfId="1" applyFont="1" applyFill="1" applyBorder="1" applyAlignment="1">
      <alignment horizontal="left" vertical="center" wrapText="1"/>
    </xf>
    <xf numFmtId="0" fontId="0" fillId="0" borderId="0" xfId="0" applyFont="1" applyFill="1" applyBorder="1"/>
    <xf numFmtId="4" fontId="4" fillId="0" borderId="0" xfId="0" applyNumberFormat="1" applyFont="1" applyFill="1"/>
    <xf numFmtId="0" fontId="1" fillId="0" borderId="0" xfId="0" applyFont="1" applyFill="1"/>
    <xf numFmtId="0" fontId="2" fillId="0" borderId="0" xfId="0" applyFont="1" applyFill="1"/>
    <xf numFmtId="0" fontId="0" fillId="0" borderId="0" xfId="0" applyFont="1" applyFill="1"/>
    <xf numFmtId="0" fontId="0" fillId="0" borderId="1" xfId="0" applyFont="1" applyFill="1" applyBorder="1"/>
    <xf numFmtId="4" fontId="0" fillId="0" borderId="0" xfId="0" applyNumberFormat="1" applyFont="1" applyFill="1" applyBorder="1"/>
    <xf numFmtId="0" fontId="0" fillId="0" borderId="2" xfId="0" applyFill="1" applyBorder="1"/>
    <xf numFmtId="4" fontId="0" fillId="0" borderId="0" xfId="0" applyNumberFormat="1" applyFill="1" applyBorder="1"/>
    <xf numFmtId="0" fontId="3" fillId="0" borderId="0" xfId="0" applyFont="1" applyFill="1"/>
    <xf numFmtId="0" fontId="0" fillId="2" borderId="0" xfId="0" applyFill="1" applyBorder="1"/>
    <xf numFmtId="4" fontId="1" fillId="2" borderId="0" xfId="0" applyNumberFormat="1" applyFont="1" applyFill="1" applyBorder="1"/>
    <xf numFmtId="0" fontId="0" fillId="0" borderId="0" xfId="0" applyFill="1" applyBorder="1" applyAlignment="1">
      <alignment wrapText="1"/>
    </xf>
    <xf numFmtId="4" fontId="0" fillId="0" borderId="0" xfId="0" applyNumberFormat="1" applyFill="1"/>
    <xf numFmtId="4" fontId="3" fillId="0" borderId="3" xfId="0" applyNumberFormat="1" applyFont="1" applyFill="1" applyBorder="1"/>
    <xf numFmtId="0" fontId="0" fillId="0" borderId="3" xfId="0" applyFill="1" applyBorder="1"/>
    <xf numFmtId="0" fontId="0" fillId="0" borderId="3" xfId="0" applyFill="1" applyBorder="1" applyAlignment="1">
      <alignment wrapText="1"/>
    </xf>
    <xf numFmtId="4" fontId="4" fillId="0" borderId="3" xfId="0" applyNumberFormat="1" applyFont="1" applyFill="1" applyBorder="1"/>
    <xf numFmtId="0" fontId="4" fillId="0" borderId="3" xfId="0" applyFont="1" applyFill="1" applyBorder="1"/>
    <xf numFmtId="4" fontId="6" fillId="0" borderId="0" xfId="0" applyNumberFormat="1" applyFont="1" applyFill="1"/>
    <xf numFmtId="0" fontId="6" fillId="0" borderId="0" xfId="0" applyFont="1"/>
    <xf numFmtId="0" fontId="0" fillId="0" borderId="4" xfId="0" applyFill="1" applyBorder="1"/>
    <xf numFmtId="0" fontId="0" fillId="0" borderId="4" xfId="0" applyBorder="1"/>
    <xf numFmtId="49" fontId="3" fillId="0" borderId="4" xfId="0" applyNumberFormat="1" applyFont="1" applyFill="1" applyBorder="1"/>
    <xf numFmtId="0" fontId="7" fillId="3" borderId="0" xfId="0" applyFont="1" applyFill="1" applyAlignment="1">
      <alignment horizontal="center" vertical="center"/>
    </xf>
    <xf numFmtId="4" fontId="1" fillId="3" borderId="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4" fontId="7" fillId="3" borderId="5" xfId="0" applyNumberFormat="1" applyFont="1" applyFill="1" applyBorder="1" applyAlignment="1">
      <alignment horizontal="center" vertical="center" wrapText="1"/>
    </xf>
    <xf numFmtId="0" fontId="0" fillId="0" borderId="6" xfId="0" applyFill="1" applyBorder="1"/>
    <xf numFmtId="0" fontId="0" fillId="0" borderId="7" xfId="0" applyBorder="1"/>
    <xf numFmtId="4" fontId="0" fillId="0" borderId="7" xfId="0" applyNumberFormat="1" applyBorder="1"/>
    <xf numFmtId="0" fontId="0" fillId="0" borderId="8" xfId="0" applyBorder="1"/>
    <xf numFmtId="0" fontId="8" fillId="0" borderId="0" xfId="0" applyFont="1"/>
    <xf numFmtId="0" fontId="0" fillId="0" borderId="0" xfId="0" quotePrefix="1" applyFill="1" applyAlignment="1">
      <alignment horizontal="right"/>
    </xf>
    <xf numFmtId="4" fontId="0" fillId="0" borderId="0" xfId="0" applyNumberFormat="1" applyFont="1" applyFill="1"/>
    <xf numFmtId="4" fontId="0" fillId="0" borderId="4" xfId="0" applyNumberFormat="1" applyFill="1" applyBorder="1"/>
    <xf numFmtId="0" fontId="0" fillId="2" borderId="0" xfId="0" applyFont="1" applyFill="1" applyBorder="1"/>
    <xf numFmtId="0" fontId="0" fillId="0" borderId="9" xfId="0" applyFill="1" applyBorder="1"/>
    <xf numFmtId="0" fontId="0" fillId="4" borderId="0" xfId="0" applyFont="1" applyFill="1"/>
    <xf numFmtId="4" fontId="0" fillId="4" borderId="0" xfId="0" applyNumberFormat="1" applyFont="1" applyFill="1"/>
    <xf numFmtId="0" fontId="0" fillId="4" borderId="0" xfId="0" applyFill="1" applyBorder="1"/>
    <xf numFmtId="0" fontId="0" fillId="4" borderId="0" xfId="0" applyFill="1"/>
    <xf numFmtId="4" fontId="0" fillId="4" borderId="0" xfId="0" applyNumberFormat="1" applyFill="1"/>
    <xf numFmtId="0" fontId="0" fillId="0" borderId="10" xfId="0" applyFill="1" applyBorder="1"/>
    <xf numFmtId="4" fontId="0" fillId="0" borderId="10" xfId="0" applyNumberFormat="1" applyFill="1" applyBorder="1"/>
    <xf numFmtId="0" fontId="0" fillId="0" borderId="10" xfId="0" applyBorder="1"/>
    <xf numFmtId="49" fontId="0" fillId="0" borderId="0" xfId="0" applyNumberFormat="1" applyFill="1" applyAlignment="1">
      <alignment horizontal="right"/>
    </xf>
    <xf numFmtId="49" fontId="0" fillId="0" borderId="0" xfId="0" applyNumberFormat="1" applyFont="1" applyFill="1" applyAlignment="1">
      <alignment horizontal="right"/>
    </xf>
    <xf numFmtId="4" fontId="3" fillId="0" borderId="0" xfId="0" applyNumberFormat="1" applyFont="1" applyFill="1"/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0" fillId="0" borderId="0" xfId="0" applyNumberFormat="1" applyFill="1" applyAlignment="1">
      <alignment horizontal="center"/>
    </xf>
  </cellXfs>
  <cellStyles count="2">
    <cellStyle name="Obično" xfId="0" builtinId="0"/>
    <cellStyle name="Obično_List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742950</xdr:colOff>
      <xdr:row>4</xdr:row>
      <xdr:rowOff>19050</xdr:rowOff>
    </xdr:to>
    <xdr:pic>
      <xdr:nvPicPr>
        <xdr:cNvPr id="2" name="Slika 1" descr="Logo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42950" cy="7810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742950</xdr:colOff>
      <xdr:row>4</xdr:row>
      <xdr:rowOff>19050</xdr:rowOff>
    </xdr:to>
    <xdr:pic>
      <xdr:nvPicPr>
        <xdr:cNvPr id="2" name="Slika 1" descr="Logo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42950" cy="7810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6"/>
  <sheetViews>
    <sheetView tabSelected="1" zoomScaleNormal="100" workbookViewId="0">
      <pane ySplit="9" topLeftCell="A10" activePane="bottomLeft" state="frozen"/>
      <selection pane="bottomLeft" activeCell="K22" sqref="K22"/>
    </sheetView>
  </sheetViews>
  <sheetFormatPr defaultRowHeight="15"/>
  <cols>
    <col min="1" max="1" width="58" customWidth="1"/>
    <col min="2" max="2" width="12.7109375" customWidth="1"/>
    <col min="3" max="3" width="14" bestFit="1" customWidth="1"/>
    <col min="4" max="4" width="11" style="8" customWidth="1"/>
    <col min="5" max="5" width="56.85546875" customWidth="1"/>
    <col min="6" max="6" width="9.140625" style="13"/>
  </cols>
  <sheetData>
    <row r="1" spans="1:9">
      <c r="A1" s="36" t="s">
        <v>75</v>
      </c>
    </row>
    <row r="2" spans="1:9">
      <c r="A2" s="36" t="s">
        <v>76</v>
      </c>
    </row>
    <row r="3" spans="1:9">
      <c r="A3" s="36" t="s">
        <v>77</v>
      </c>
    </row>
    <row r="5" spans="1:9" ht="15" customHeight="1">
      <c r="A5" s="66" t="s">
        <v>100</v>
      </c>
      <c r="B5" s="66"/>
      <c r="C5" s="66"/>
      <c r="D5" s="66"/>
      <c r="E5" s="66"/>
      <c r="I5" s="49"/>
    </row>
    <row r="6" spans="1:9">
      <c r="A6" s="66"/>
      <c r="B6" s="66"/>
      <c r="C6" s="66"/>
      <c r="D6" s="66"/>
      <c r="E6" s="66"/>
    </row>
    <row r="7" spans="1:9">
      <c r="A7" s="66"/>
      <c r="B7" s="66"/>
      <c r="C7" s="66"/>
      <c r="D7" s="66"/>
      <c r="E7" s="66"/>
    </row>
    <row r="8" spans="1:9">
      <c r="A8" s="48"/>
      <c r="B8" s="46"/>
      <c r="C8" s="46"/>
      <c r="D8" s="47"/>
      <c r="E8" s="48"/>
    </row>
    <row r="9" spans="1:9" ht="60">
      <c r="A9" s="40" t="s">
        <v>0</v>
      </c>
      <c r="B9" s="43" t="s">
        <v>1</v>
      </c>
      <c r="C9" s="43" t="s">
        <v>2</v>
      </c>
      <c r="D9" s="44" t="s">
        <v>3</v>
      </c>
      <c r="E9" s="40" t="s">
        <v>4</v>
      </c>
    </row>
    <row r="10" spans="1:9">
      <c r="A10" s="1" t="s">
        <v>5</v>
      </c>
      <c r="B10">
        <v>23057039320</v>
      </c>
      <c r="C10" t="s">
        <v>6</v>
      </c>
      <c r="D10" s="29">
        <f>76.43+0.54+0.18</f>
        <v>77.15000000000002</v>
      </c>
      <c r="E10" t="s">
        <v>7</v>
      </c>
    </row>
    <row r="11" spans="1:9" s="2" customFormat="1">
      <c r="A11" s="4" t="s">
        <v>8</v>
      </c>
      <c r="B11" s="4"/>
      <c r="C11" s="4"/>
      <c r="D11" s="9">
        <f>D10</f>
        <v>77.15000000000002</v>
      </c>
      <c r="E11" s="4"/>
      <c r="F11" s="18"/>
    </row>
    <row r="12" spans="1:9">
      <c r="A12" s="3" t="s">
        <v>21</v>
      </c>
      <c r="B12">
        <v>29524210204</v>
      </c>
      <c r="C12" t="s">
        <v>6</v>
      </c>
      <c r="D12" s="29">
        <v>212.19</v>
      </c>
      <c r="E12" s="15" t="s">
        <v>48</v>
      </c>
    </row>
    <row r="13" spans="1:9">
      <c r="A13" s="4" t="s">
        <v>8</v>
      </c>
      <c r="B13" s="4"/>
      <c r="C13" s="4"/>
      <c r="D13" s="9">
        <f>D12</f>
        <v>212.19</v>
      </c>
      <c r="E13" s="4"/>
    </row>
    <row r="14" spans="1:9">
      <c r="A14" s="20" t="s">
        <v>135</v>
      </c>
      <c r="B14" s="20">
        <v>34658637472</v>
      </c>
      <c r="C14" s="13" t="s">
        <v>136</v>
      </c>
      <c r="D14" s="51">
        <v>1662.5</v>
      </c>
      <c r="E14" t="s">
        <v>54</v>
      </c>
    </row>
    <row r="15" spans="1:9">
      <c r="A15" s="4" t="s">
        <v>8</v>
      </c>
      <c r="B15" s="4"/>
      <c r="C15" s="4"/>
      <c r="D15" s="9">
        <f>D14</f>
        <v>1662.5</v>
      </c>
      <c r="E15" s="4"/>
    </row>
    <row r="16" spans="1:9">
      <c r="A16" s="5" t="s">
        <v>13</v>
      </c>
      <c r="B16">
        <v>80649374262</v>
      </c>
      <c r="C16" t="s">
        <v>6</v>
      </c>
      <c r="D16" s="29">
        <f>212.41+50.72+280.68+310.96+178.13+327.46+275.75+213.66+151.97+48.56+307.41</f>
        <v>2357.71</v>
      </c>
      <c r="E16" t="s">
        <v>52</v>
      </c>
    </row>
    <row r="17" spans="1:5">
      <c r="A17" s="4" t="s">
        <v>8</v>
      </c>
      <c r="B17" s="4"/>
      <c r="C17" s="4"/>
      <c r="D17" s="9">
        <f>D16</f>
        <v>2357.71</v>
      </c>
      <c r="E17" s="4"/>
    </row>
    <row r="18" spans="1:5">
      <c r="A18" s="20" t="s">
        <v>82</v>
      </c>
      <c r="B18" s="20">
        <v>39827887546</v>
      </c>
      <c r="C18" s="13" t="s">
        <v>6</v>
      </c>
      <c r="D18" s="51">
        <f>115.26+468.46</f>
        <v>583.72</v>
      </c>
      <c r="E18" t="s">
        <v>52</v>
      </c>
    </row>
    <row r="19" spans="1:5">
      <c r="A19" s="4" t="s">
        <v>8</v>
      </c>
      <c r="B19" s="4"/>
      <c r="C19" s="4"/>
      <c r="D19" s="9">
        <f>D18</f>
        <v>583.72</v>
      </c>
      <c r="E19" s="4"/>
    </row>
    <row r="20" spans="1:5">
      <c r="A20" s="20" t="s">
        <v>104</v>
      </c>
      <c r="B20" s="20">
        <v>65981271372</v>
      </c>
      <c r="C20" s="20" t="s">
        <v>6</v>
      </c>
      <c r="D20" s="51">
        <v>50.4</v>
      </c>
      <c r="E20" s="13" t="s">
        <v>99</v>
      </c>
    </row>
    <row r="21" spans="1:5">
      <c r="A21" s="4" t="s">
        <v>8</v>
      </c>
      <c r="B21" s="4"/>
      <c r="C21" s="4"/>
      <c r="D21" s="9">
        <f>D20</f>
        <v>50.4</v>
      </c>
      <c r="E21" s="4"/>
    </row>
    <row r="22" spans="1:5">
      <c r="A22" s="20" t="s">
        <v>94</v>
      </c>
      <c r="B22" s="20">
        <v>47933784437</v>
      </c>
      <c r="C22" s="13" t="s">
        <v>6</v>
      </c>
      <c r="D22" s="51">
        <v>6.6</v>
      </c>
      <c r="E22" t="s">
        <v>52</v>
      </c>
    </row>
    <row r="23" spans="1:5">
      <c r="A23" s="20" t="s">
        <v>94</v>
      </c>
      <c r="B23" s="20">
        <v>47933784437</v>
      </c>
      <c r="C23" s="13" t="s">
        <v>6</v>
      </c>
      <c r="D23" s="51">
        <f>386.21+161.05+33.39</f>
        <v>580.65</v>
      </c>
      <c r="E23" t="s">
        <v>49</v>
      </c>
    </row>
    <row r="24" spans="1:5">
      <c r="A24" s="4" t="s">
        <v>8</v>
      </c>
      <c r="B24" s="4"/>
      <c r="C24" s="4"/>
      <c r="D24" s="9">
        <f>D22+D23</f>
        <v>587.25</v>
      </c>
      <c r="E24" s="4"/>
    </row>
    <row r="25" spans="1:5">
      <c r="A25" s="5" t="s">
        <v>20</v>
      </c>
      <c r="B25">
        <v>91448726740</v>
      </c>
      <c r="C25" t="s">
        <v>6</v>
      </c>
      <c r="D25" s="29">
        <v>118.81</v>
      </c>
      <c r="E25" t="s">
        <v>52</v>
      </c>
    </row>
    <row r="26" spans="1:5">
      <c r="A26" s="4" t="s">
        <v>8</v>
      </c>
      <c r="B26" s="4"/>
      <c r="C26" s="4"/>
      <c r="D26" s="9">
        <f>D25</f>
        <v>118.81</v>
      </c>
      <c r="E26" s="4"/>
    </row>
    <row r="27" spans="1:5">
      <c r="A27" s="20" t="s">
        <v>140</v>
      </c>
      <c r="B27" s="20">
        <v>76398774475</v>
      </c>
      <c r="C27" s="13" t="s">
        <v>6</v>
      </c>
      <c r="D27" s="51">
        <v>1198.03</v>
      </c>
      <c r="E27" t="s">
        <v>50</v>
      </c>
    </row>
    <row r="28" spans="1:5">
      <c r="A28" s="4" t="s">
        <v>8</v>
      </c>
      <c r="B28" s="4"/>
      <c r="C28" s="4"/>
      <c r="D28" s="9">
        <f>D27</f>
        <v>1198.03</v>
      </c>
      <c r="E28" s="4"/>
    </row>
    <row r="29" spans="1:5" s="20" customFormat="1">
      <c r="A29" s="20" t="s">
        <v>126</v>
      </c>
      <c r="B29" s="63" t="s">
        <v>127</v>
      </c>
      <c r="C29" s="13" t="s">
        <v>129</v>
      </c>
      <c r="D29" s="51">
        <v>10718.63</v>
      </c>
      <c r="E29" s="13" t="s">
        <v>128</v>
      </c>
    </row>
    <row r="30" spans="1:5">
      <c r="A30" s="4" t="s">
        <v>8</v>
      </c>
      <c r="B30" s="4"/>
      <c r="C30" s="4"/>
      <c r="D30" s="9">
        <f>D29</f>
        <v>10718.63</v>
      </c>
      <c r="E30" s="4"/>
    </row>
    <row r="31" spans="1:5">
      <c r="A31" s="5" t="s">
        <v>118</v>
      </c>
      <c r="B31">
        <v>71642207963</v>
      </c>
      <c r="C31" t="s">
        <v>6</v>
      </c>
      <c r="D31" s="29">
        <v>55.72</v>
      </c>
      <c r="E31" t="s">
        <v>119</v>
      </c>
    </row>
    <row r="32" spans="1:5">
      <c r="A32" s="4" t="s">
        <v>8</v>
      </c>
      <c r="B32" s="4"/>
      <c r="C32" s="4"/>
      <c r="D32" s="9">
        <f>D31</f>
        <v>55.72</v>
      </c>
      <c r="E32" s="4"/>
    </row>
    <row r="33" spans="1:6">
      <c r="A33" s="20" t="s">
        <v>96</v>
      </c>
      <c r="B33" s="50" t="s">
        <v>97</v>
      </c>
      <c r="C33" s="13" t="s">
        <v>6</v>
      </c>
      <c r="D33" s="51">
        <f>49.76+49.76</f>
        <v>99.52</v>
      </c>
      <c r="E33" t="s">
        <v>54</v>
      </c>
    </row>
    <row r="34" spans="1:6">
      <c r="A34" s="4" t="s">
        <v>8</v>
      </c>
      <c r="B34" s="4"/>
      <c r="C34" s="4"/>
      <c r="D34" s="9">
        <f>D33</f>
        <v>99.52</v>
      </c>
      <c r="E34" s="4"/>
    </row>
    <row r="35" spans="1:6">
      <c r="A35" s="55" t="s">
        <v>113</v>
      </c>
      <c r="B35" s="55">
        <v>26187994862</v>
      </c>
      <c r="C35" s="58" t="s">
        <v>6</v>
      </c>
      <c r="D35" s="56">
        <f>761.94+1945.93</f>
        <v>2707.87</v>
      </c>
      <c r="E35" s="58" t="s">
        <v>112</v>
      </c>
    </row>
    <row r="36" spans="1:6">
      <c r="A36" s="4" t="s">
        <v>8</v>
      </c>
      <c r="B36" s="4"/>
      <c r="C36" s="4"/>
      <c r="D36" s="9">
        <f>D35</f>
        <v>2707.87</v>
      </c>
      <c r="E36" s="4"/>
    </row>
    <row r="37" spans="1:6">
      <c r="A37" s="5" t="s">
        <v>22</v>
      </c>
      <c r="B37">
        <v>94124811986</v>
      </c>
      <c r="C37" t="s">
        <v>6</v>
      </c>
      <c r="D37" s="29">
        <v>11.55</v>
      </c>
      <c r="E37" t="s">
        <v>52</v>
      </c>
    </row>
    <row r="38" spans="1:6">
      <c r="A38" s="4" t="s">
        <v>8</v>
      </c>
      <c r="B38" s="4"/>
      <c r="C38" s="4"/>
      <c r="D38" s="9">
        <f>D37</f>
        <v>11.55</v>
      </c>
      <c r="E38" s="4"/>
    </row>
    <row r="39" spans="1:6">
      <c r="A39" s="16" t="s">
        <v>123</v>
      </c>
      <c r="B39" s="20">
        <v>13970735570</v>
      </c>
      <c r="C39" s="13" t="s">
        <v>6</v>
      </c>
      <c r="D39" s="51">
        <v>817.5</v>
      </c>
      <c r="E39" t="s">
        <v>50</v>
      </c>
    </row>
    <row r="40" spans="1:6">
      <c r="A40" s="10" t="s">
        <v>8</v>
      </c>
      <c r="B40" s="4"/>
      <c r="C40" s="4"/>
      <c r="D40" s="9">
        <f>D39</f>
        <v>817.5</v>
      </c>
      <c r="E40" s="4"/>
    </row>
    <row r="41" spans="1:6" s="20" customFormat="1">
      <c r="A41" s="16" t="s">
        <v>124</v>
      </c>
      <c r="B41" s="20">
        <v>66502226372</v>
      </c>
      <c r="C41" s="13" t="s">
        <v>125</v>
      </c>
      <c r="D41" s="51">
        <v>520.63</v>
      </c>
      <c r="E41" t="s">
        <v>50</v>
      </c>
    </row>
    <row r="42" spans="1:6" s="20" customFormat="1">
      <c r="A42" s="16" t="s">
        <v>124</v>
      </c>
      <c r="B42" s="20">
        <v>66502226372</v>
      </c>
      <c r="C42" s="13" t="s">
        <v>125</v>
      </c>
      <c r="D42" s="51">
        <v>1231.25</v>
      </c>
      <c r="E42" t="s">
        <v>142</v>
      </c>
    </row>
    <row r="43" spans="1:6">
      <c r="A43" s="10" t="s">
        <v>8</v>
      </c>
      <c r="B43" s="4"/>
      <c r="C43" s="4"/>
      <c r="D43" s="9">
        <f>D41+D42</f>
        <v>1751.88</v>
      </c>
      <c r="E43" s="4"/>
    </row>
    <row r="44" spans="1:6">
      <c r="A44" s="5" t="s">
        <v>23</v>
      </c>
      <c r="B44">
        <v>85821130368</v>
      </c>
      <c r="C44" t="s">
        <v>6</v>
      </c>
      <c r="D44" s="29">
        <v>2.16</v>
      </c>
      <c r="E44" t="s">
        <v>55</v>
      </c>
    </row>
    <row r="45" spans="1:6" s="2" customFormat="1">
      <c r="A45" s="10" t="s">
        <v>8</v>
      </c>
      <c r="B45" s="4"/>
      <c r="C45" s="4"/>
      <c r="D45" s="9">
        <f>D44</f>
        <v>2.16</v>
      </c>
      <c r="E45" s="4"/>
      <c r="F45" s="18"/>
    </row>
    <row r="46" spans="1:6" s="2" customFormat="1">
      <c r="A46" s="57" t="s">
        <v>111</v>
      </c>
      <c r="B46" s="55">
        <v>30777726033</v>
      </c>
      <c r="C46" s="58" t="s">
        <v>30</v>
      </c>
      <c r="D46" s="59">
        <f>147.18+15.96</f>
        <v>163.14000000000001</v>
      </c>
      <c r="E46" t="s">
        <v>49</v>
      </c>
      <c r="F46" s="18"/>
    </row>
    <row r="47" spans="1:6" s="2" customFormat="1">
      <c r="A47" s="10" t="s">
        <v>8</v>
      </c>
      <c r="B47" s="4"/>
      <c r="C47" s="4"/>
      <c r="D47" s="9">
        <f>D46</f>
        <v>163.14000000000001</v>
      </c>
      <c r="E47" s="4"/>
      <c r="F47" s="18"/>
    </row>
    <row r="48" spans="1:6" s="20" customFormat="1">
      <c r="A48" s="16" t="s">
        <v>139</v>
      </c>
      <c r="B48" s="20">
        <v>52688316623</v>
      </c>
      <c r="C48" s="13" t="s">
        <v>32</v>
      </c>
      <c r="D48" s="51">
        <v>472.5</v>
      </c>
      <c r="E48" s="13" t="s">
        <v>78</v>
      </c>
    </row>
    <row r="49" spans="1:6" s="20" customFormat="1">
      <c r="A49" s="16" t="s">
        <v>139</v>
      </c>
      <c r="B49" s="20">
        <v>52688316623</v>
      </c>
      <c r="C49" s="13" t="s">
        <v>32</v>
      </c>
      <c r="D49" s="51">
        <v>208.82</v>
      </c>
      <c r="E49" t="s">
        <v>52</v>
      </c>
    </row>
    <row r="50" spans="1:6" s="20" customFormat="1">
      <c r="A50" s="16" t="s">
        <v>139</v>
      </c>
      <c r="B50" s="20">
        <v>52688316623</v>
      </c>
      <c r="C50" s="13" t="s">
        <v>32</v>
      </c>
      <c r="D50" s="51">
        <v>313.24</v>
      </c>
      <c r="E50" s="25" t="s">
        <v>98</v>
      </c>
      <c r="F50" s="13"/>
    </row>
    <row r="51" spans="1:6" s="2" customFormat="1">
      <c r="A51" s="10" t="s">
        <v>8</v>
      </c>
      <c r="B51" s="4"/>
      <c r="C51" s="4"/>
      <c r="D51" s="9">
        <f>D48+D49+D50</f>
        <v>994.56</v>
      </c>
      <c r="E51" s="4"/>
      <c r="F51" s="18"/>
    </row>
    <row r="52" spans="1:6" s="2" customFormat="1">
      <c r="A52" s="16" t="s">
        <v>138</v>
      </c>
      <c r="B52" s="20">
        <v>88360795357</v>
      </c>
      <c r="C52" s="58" t="s">
        <v>30</v>
      </c>
      <c r="D52" s="51">
        <v>18</v>
      </c>
      <c r="E52" s="13" t="s">
        <v>48</v>
      </c>
      <c r="F52" s="18"/>
    </row>
    <row r="53" spans="1:6" s="2" customFormat="1">
      <c r="A53" s="10" t="s">
        <v>8</v>
      </c>
      <c r="B53" s="4"/>
      <c r="C53" s="4"/>
      <c r="D53" s="9">
        <f>D52</f>
        <v>18</v>
      </c>
      <c r="E53" s="4"/>
      <c r="F53" s="18"/>
    </row>
    <row r="54" spans="1:6" s="2" customFormat="1">
      <c r="A54" s="7" t="s">
        <v>114</v>
      </c>
      <c r="B54">
        <v>61817894937</v>
      </c>
      <c r="C54" t="s">
        <v>6</v>
      </c>
      <c r="D54" s="29">
        <f>11.21+11.1</f>
        <v>22.310000000000002</v>
      </c>
      <c r="E54" t="s">
        <v>51</v>
      </c>
      <c r="F54" s="18"/>
    </row>
    <row r="55" spans="1:6" s="2" customFormat="1">
      <c r="A55" s="10" t="s">
        <v>8</v>
      </c>
      <c r="B55" s="4"/>
      <c r="C55" s="4"/>
      <c r="D55" s="9">
        <f>D54</f>
        <v>22.310000000000002</v>
      </c>
      <c r="E55" s="4"/>
      <c r="F55" s="18"/>
    </row>
    <row r="56" spans="1:6">
      <c r="A56" s="5" t="s">
        <v>17</v>
      </c>
      <c r="B56">
        <v>41317489366</v>
      </c>
      <c r="C56" t="s">
        <v>31</v>
      </c>
      <c r="D56" s="29">
        <f>3170.92+2273.59+574.79</f>
        <v>6019.3</v>
      </c>
      <c r="E56" t="s">
        <v>60</v>
      </c>
    </row>
    <row r="57" spans="1:6" s="2" customFormat="1">
      <c r="A57" s="10" t="s">
        <v>8</v>
      </c>
      <c r="B57" s="4"/>
      <c r="C57" s="4"/>
      <c r="D57" s="9">
        <f>D56</f>
        <v>6019.3</v>
      </c>
      <c r="E57" s="4"/>
      <c r="F57" s="18"/>
    </row>
    <row r="58" spans="1:6">
      <c r="A58" s="5" t="s">
        <v>16</v>
      </c>
      <c r="B58">
        <v>63073332379</v>
      </c>
      <c r="C58" t="s">
        <v>6</v>
      </c>
      <c r="D58" s="29">
        <v>3367.14</v>
      </c>
      <c r="E58" t="s">
        <v>60</v>
      </c>
    </row>
    <row r="59" spans="1:6" s="2" customFormat="1">
      <c r="A59" s="10" t="s">
        <v>8</v>
      </c>
      <c r="B59" s="4"/>
      <c r="C59" s="4"/>
      <c r="D59" s="9">
        <f>D58</f>
        <v>3367.14</v>
      </c>
      <c r="E59" s="4"/>
      <c r="F59" s="18"/>
    </row>
    <row r="60" spans="1:6" s="20" customFormat="1">
      <c r="A60" s="16" t="s">
        <v>131</v>
      </c>
      <c r="B60" s="64" t="s">
        <v>132</v>
      </c>
      <c r="C60" s="13" t="s">
        <v>6</v>
      </c>
      <c r="D60" s="51">
        <v>486.63</v>
      </c>
      <c r="E60" t="s">
        <v>52</v>
      </c>
    </row>
    <row r="61" spans="1:6" s="2" customFormat="1">
      <c r="A61" s="10" t="s">
        <v>8</v>
      </c>
      <c r="B61" s="4"/>
      <c r="C61" s="4"/>
      <c r="D61" s="9">
        <f>D60</f>
        <v>486.63</v>
      </c>
      <c r="E61" s="4"/>
      <c r="F61" s="18"/>
    </row>
    <row r="62" spans="1:6" s="1" customFormat="1">
      <c r="A62" s="16" t="s">
        <v>19</v>
      </c>
      <c r="B62" s="1">
        <v>27759560625</v>
      </c>
      <c r="C62" s="1" t="s">
        <v>6</v>
      </c>
      <c r="D62" s="51">
        <v>266.06</v>
      </c>
      <c r="E62" t="s">
        <v>60</v>
      </c>
      <c r="F62" s="13"/>
    </row>
    <row r="63" spans="1:6" s="2" customFormat="1">
      <c r="A63" s="10" t="s">
        <v>8</v>
      </c>
      <c r="B63" s="4"/>
      <c r="C63" s="4"/>
      <c r="D63" s="9">
        <f>D62</f>
        <v>266.06</v>
      </c>
      <c r="E63" s="4"/>
      <c r="F63" s="18"/>
    </row>
    <row r="64" spans="1:6" s="2" customFormat="1">
      <c r="A64" s="16" t="s">
        <v>95</v>
      </c>
      <c r="B64" s="20">
        <v>57955903173</v>
      </c>
      <c r="C64" s="13" t="s">
        <v>6</v>
      </c>
      <c r="D64" s="51">
        <f>725.48+75</f>
        <v>800.48</v>
      </c>
      <c r="E64" s="13" t="s">
        <v>55</v>
      </c>
      <c r="F64" s="20"/>
    </row>
    <row r="65" spans="1:6" s="2" customFormat="1">
      <c r="A65" s="10" t="s">
        <v>8</v>
      </c>
      <c r="B65" s="4"/>
      <c r="C65" s="4"/>
      <c r="D65" s="9">
        <f>D64</f>
        <v>800.48</v>
      </c>
      <c r="E65" s="4"/>
      <c r="F65" s="18"/>
    </row>
    <row r="66" spans="1:6" s="2" customFormat="1">
      <c r="A66" s="16" t="s">
        <v>79</v>
      </c>
      <c r="B66" s="20">
        <v>64729046835</v>
      </c>
      <c r="C66" s="20" t="s">
        <v>6</v>
      </c>
      <c r="D66" s="51">
        <v>28</v>
      </c>
      <c r="E66" t="s">
        <v>52</v>
      </c>
      <c r="F66" s="20"/>
    </row>
    <row r="67" spans="1:6" s="2" customFormat="1">
      <c r="A67" s="10" t="s">
        <v>8</v>
      </c>
      <c r="B67" s="4"/>
      <c r="C67" s="4"/>
      <c r="D67" s="9">
        <f>D66</f>
        <v>28</v>
      </c>
      <c r="E67" s="4"/>
      <c r="F67" s="18"/>
    </row>
    <row r="68" spans="1:6">
      <c r="A68" s="5" t="s">
        <v>24</v>
      </c>
      <c r="B68">
        <v>64021574271</v>
      </c>
      <c r="C68" t="s">
        <v>6</v>
      </c>
      <c r="D68" s="29">
        <v>134.06</v>
      </c>
      <c r="E68" t="s">
        <v>52</v>
      </c>
      <c r="F68" s="25"/>
    </row>
    <row r="69" spans="1:6" s="2" customFormat="1">
      <c r="A69" s="10" t="s">
        <v>8</v>
      </c>
      <c r="B69" s="4"/>
      <c r="C69" s="4"/>
      <c r="D69" s="9">
        <f>D68</f>
        <v>134.06</v>
      </c>
      <c r="E69" s="4"/>
      <c r="F69" s="18"/>
    </row>
    <row r="70" spans="1:6">
      <c r="A70" s="5" t="s">
        <v>25</v>
      </c>
      <c r="B70">
        <v>76842508189</v>
      </c>
      <c r="C70" t="s">
        <v>6</v>
      </c>
      <c r="D70" s="29">
        <f>573.28+334.91+757.96</f>
        <v>1666.15</v>
      </c>
      <c r="E70" t="s">
        <v>52</v>
      </c>
    </row>
    <row r="71" spans="1:6">
      <c r="A71" s="5" t="s">
        <v>25</v>
      </c>
      <c r="B71">
        <v>76842508189</v>
      </c>
      <c r="C71" t="s">
        <v>6</v>
      </c>
      <c r="D71" s="29">
        <v>359.99</v>
      </c>
      <c r="E71" t="s">
        <v>61</v>
      </c>
    </row>
    <row r="72" spans="1:6" s="2" customFormat="1">
      <c r="A72" s="10" t="s">
        <v>8</v>
      </c>
      <c r="B72" s="4"/>
      <c r="C72" s="4"/>
      <c r="D72" s="9">
        <f>D70+D71</f>
        <v>2026.14</v>
      </c>
      <c r="E72" s="4"/>
      <c r="F72" s="18"/>
    </row>
    <row r="73" spans="1:6" s="2" customFormat="1">
      <c r="A73" s="16" t="s">
        <v>120</v>
      </c>
      <c r="B73" s="20">
        <v>70641763756</v>
      </c>
      <c r="C73" s="13" t="s">
        <v>6</v>
      </c>
      <c r="D73" s="51">
        <v>71.55</v>
      </c>
      <c r="E73" t="s">
        <v>57</v>
      </c>
      <c r="F73" s="18"/>
    </row>
    <row r="74" spans="1:6" s="2" customFormat="1">
      <c r="A74" s="10" t="s">
        <v>8</v>
      </c>
      <c r="B74" s="4"/>
      <c r="C74" s="4"/>
      <c r="D74" s="9">
        <f>D73</f>
        <v>71.55</v>
      </c>
      <c r="E74" s="4"/>
      <c r="F74" s="18"/>
    </row>
    <row r="75" spans="1:6">
      <c r="A75" s="7" t="s">
        <v>14</v>
      </c>
      <c r="B75">
        <v>29955634590</v>
      </c>
      <c r="C75" t="s">
        <v>6</v>
      </c>
      <c r="D75" s="29">
        <f>10.82+7.47</f>
        <v>18.29</v>
      </c>
      <c r="E75" t="s">
        <v>52</v>
      </c>
    </row>
    <row r="76" spans="1:6">
      <c r="A76" s="7" t="s">
        <v>14</v>
      </c>
      <c r="B76">
        <v>29955634590</v>
      </c>
      <c r="C76" t="s">
        <v>6</v>
      </c>
      <c r="D76" s="29">
        <v>10.86</v>
      </c>
      <c r="E76" t="s">
        <v>99</v>
      </c>
    </row>
    <row r="77" spans="1:6" s="2" customFormat="1">
      <c r="A77" s="10" t="s">
        <v>8</v>
      </c>
      <c r="B77" s="4"/>
      <c r="C77" s="4"/>
      <c r="D77" s="9">
        <f>D75+D76</f>
        <v>29.15</v>
      </c>
      <c r="E77" s="4"/>
      <c r="F77" s="18"/>
    </row>
    <row r="78" spans="1:6" s="2" customFormat="1">
      <c r="A78" s="16" t="s">
        <v>91</v>
      </c>
      <c r="B78" s="20">
        <v>94989605030</v>
      </c>
      <c r="C78" s="20" t="s">
        <v>6</v>
      </c>
      <c r="D78" s="51">
        <v>222.99</v>
      </c>
      <c r="E78" t="s">
        <v>52</v>
      </c>
      <c r="F78" s="20"/>
    </row>
    <row r="79" spans="1:6" s="2" customFormat="1">
      <c r="A79" s="10" t="s">
        <v>8</v>
      </c>
      <c r="B79" s="4"/>
      <c r="C79" s="4"/>
      <c r="D79" s="9">
        <f>D78</f>
        <v>222.99</v>
      </c>
      <c r="E79" s="4"/>
      <c r="F79" s="18"/>
    </row>
    <row r="80" spans="1:6" s="2" customFormat="1">
      <c r="A80" s="16" t="s">
        <v>107</v>
      </c>
      <c r="B80" s="20">
        <v>88791184217</v>
      </c>
      <c r="C80" s="13" t="s">
        <v>6</v>
      </c>
      <c r="D80" s="51">
        <v>343</v>
      </c>
      <c r="E80" s="13" t="s">
        <v>99</v>
      </c>
      <c r="F80" s="18"/>
    </row>
    <row r="81" spans="1:6" s="2" customFormat="1">
      <c r="A81" s="10" t="s">
        <v>8</v>
      </c>
      <c r="B81" s="4"/>
      <c r="C81" s="4"/>
      <c r="D81" s="9">
        <f>D80</f>
        <v>343</v>
      </c>
      <c r="E81" s="4"/>
      <c r="F81" s="18"/>
    </row>
    <row r="82" spans="1:6" s="2" customFormat="1">
      <c r="A82" s="16" t="s">
        <v>88</v>
      </c>
      <c r="B82" s="50" t="s">
        <v>89</v>
      </c>
      <c r="C82" s="13" t="s">
        <v>6</v>
      </c>
      <c r="D82" s="51">
        <f>507.19+303.5</f>
        <v>810.69</v>
      </c>
      <c r="E82" t="s">
        <v>52</v>
      </c>
      <c r="F82" s="20"/>
    </row>
    <row r="83" spans="1:6" s="2" customFormat="1">
      <c r="A83" s="10" t="s">
        <v>8</v>
      </c>
      <c r="B83" s="4"/>
      <c r="C83" s="4"/>
      <c r="D83" s="9">
        <f>D82</f>
        <v>810.69</v>
      </c>
      <c r="E83" s="4"/>
      <c r="F83" s="18"/>
    </row>
    <row r="84" spans="1:6" s="2" customFormat="1">
      <c r="A84" t="s">
        <v>85</v>
      </c>
      <c r="B84" s="4"/>
      <c r="C84" s="4"/>
      <c r="D84" s="51">
        <v>100</v>
      </c>
      <c r="E84" s="37" t="s">
        <v>56</v>
      </c>
      <c r="F84" s="20"/>
    </row>
    <row r="85" spans="1:6" s="2" customFormat="1">
      <c r="A85" s="10" t="s">
        <v>8</v>
      </c>
      <c r="B85" s="4"/>
      <c r="C85" s="4"/>
      <c r="D85" s="9">
        <f>D84</f>
        <v>100</v>
      </c>
      <c r="E85" s="4"/>
      <c r="F85" s="18"/>
    </row>
    <row r="86" spans="1:6">
      <c r="A86" s="5" t="s">
        <v>9</v>
      </c>
      <c r="B86">
        <v>12767193532</v>
      </c>
      <c r="C86" t="s">
        <v>26</v>
      </c>
      <c r="D86" s="29">
        <f>16.07+33.12+32.79+30.24</f>
        <v>112.21999999999998</v>
      </c>
      <c r="E86" t="s">
        <v>52</v>
      </c>
    </row>
    <row r="87" spans="1:6">
      <c r="A87" s="10" t="s">
        <v>8</v>
      </c>
      <c r="B87" s="12"/>
      <c r="C87" s="12"/>
      <c r="D87" s="9">
        <f>D86</f>
        <v>112.21999999999998</v>
      </c>
      <c r="E87" s="12"/>
    </row>
    <row r="88" spans="1:6">
      <c r="A88" s="16" t="s">
        <v>149</v>
      </c>
      <c r="B88" s="20">
        <v>90591998649</v>
      </c>
      <c r="C88" s="5" t="s">
        <v>6</v>
      </c>
      <c r="D88" s="51">
        <v>128</v>
      </c>
      <c r="E88" t="s">
        <v>52</v>
      </c>
    </row>
    <row r="89" spans="1:6">
      <c r="A89" s="10" t="s">
        <v>8</v>
      </c>
      <c r="B89" s="12"/>
      <c r="C89" s="12"/>
      <c r="D89" s="9">
        <f>D88</f>
        <v>128</v>
      </c>
      <c r="E89" s="12"/>
    </row>
    <row r="90" spans="1:6">
      <c r="A90" s="16" t="s">
        <v>81</v>
      </c>
      <c r="B90" s="12"/>
      <c r="C90" s="12"/>
      <c r="D90" s="51">
        <v>580.66</v>
      </c>
      <c r="E90" s="13" t="s">
        <v>58</v>
      </c>
    </row>
    <row r="91" spans="1:6">
      <c r="A91" s="10" t="s">
        <v>8</v>
      </c>
      <c r="B91" s="12"/>
      <c r="C91" s="12"/>
      <c r="D91" s="9">
        <f>D90</f>
        <v>580.66</v>
      </c>
      <c r="E91" s="12"/>
    </row>
    <row r="92" spans="1:6">
      <c r="A92" s="5" t="s">
        <v>12</v>
      </c>
      <c r="B92">
        <v>73435500162</v>
      </c>
      <c r="C92" t="s">
        <v>6</v>
      </c>
      <c r="D92" s="29">
        <v>43.8</v>
      </c>
      <c r="E92" t="s">
        <v>52</v>
      </c>
    </row>
    <row r="93" spans="1:6">
      <c r="A93" s="10" t="s">
        <v>8</v>
      </c>
      <c r="B93" s="12"/>
      <c r="C93" s="12"/>
      <c r="D93" s="9">
        <f>D92</f>
        <v>43.8</v>
      </c>
      <c r="E93" s="12"/>
    </row>
    <row r="94" spans="1:6" s="20" customFormat="1">
      <c r="A94" s="5" t="s">
        <v>147</v>
      </c>
      <c r="B94" s="64" t="s">
        <v>148</v>
      </c>
      <c r="C94" s="13" t="s">
        <v>6</v>
      </c>
      <c r="D94" s="51">
        <v>386.55</v>
      </c>
      <c r="E94" t="s">
        <v>52</v>
      </c>
    </row>
    <row r="95" spans="1:6">
      <c r="A95" s="10" t="s">
        <v>8</v>
      </c>
      <c r="B95" s="12"/>
      <c r="C95" s="12"/>
      <c r="D95" s="9">
        <f>D94</f>
        <v>386.55</v>
      </c>
      <c r="E95" s="12"/>
    </row>
    <row r="96" spans="1:6">
      <c r="A96" s="5" t="s">
        <v>10</v>
      </c>
      <c r="B96" s="11" t="s">
        <v>29</v>
      </c>
      <c r="C96" t="s">
        <v>26</v>
      </c>
      <c r="D96" s="29">
        <f>173.46+5.67+173.86+180.75+128.64+33.43</f>
        <v>695.81</v>
      </c>
      <c r="E96" t="s">
        <v>52</v>
      </c>
    </row>
    <row r="97" spans="1:6">
      <c r="A97" s="10" t="s">
        <v>8</v>
      </c>
      <c r="B97" s="12"/>
      <c r="C97" s="12"/>
      <c r="D97" s="9">
        <f>D96</f>
        <v>695.81</v>
      </c>
      <c r="E97" s="12"/>
    </row>
    <row r="98" spans="1:6">
      <c r="A98" s="5" t="s">
        <v>134</v>
      </c>
      <c r="B98">
        <v>23359164583</v>
      </c>
      <c r="C98" t="s">
        <v>6</v>
      </c>
      <c r="D98" s="29">
        <f>61.83+81.38</f>
        <v>143.20999999999998</v>
      </c>
      <c r="E98" t="s">
        <v>52</v>
      </c>
    </row>
    <row r="99" spans="1:6">
      <c r="A99" s="10" t="s">
        <v>8</v>
      </c>
      <c r="B99" s="12"/>
      <c r="C99" s="12"/>
      <c r="D99" s="9">
        <f>D98</f>
        <v>143.20999999999998</v>
      </c>
      <c r="E99" s="12"/>
    </row>
    <row r="100" spans="1:6">
      <c r="A100" s="5" t="s">
        <v>27</v>
      </c>
      <c r="B100">
        <v>38016445738</v>
      </c>
      <c r="C100" t="s">
        <v>6</v>
      </c>
      <c r="D100" s="29">
        <f>64.99+51.45</f>
        <v>116.44</v>
      </c>
      <c r="E100" t="s">
        <v>52</v>
      </c>
    </row>
    <row r="101" spans="1:6">
      <c r="A101" s="10" t="s">
        <v>8</v>
      </c>
      <c r="B101" s="12"/>
      <c r="C101" s="12"/>
      <c r="D101" s="9">
        <f>D100</f>
        <v>116.44</v>
      </c>
      <c r="E101" s="12"/>
    </row>
    <row r="102" spans="1:6">
      <c r="A102" s="5" t="s">
        <v>28</v>
      </c>
      <c r="B102">
        <v>24690129373</v>
      </c>
      <c r="C102" t="s">
        <v>26</v>
      </c>
      <c r="D102" s="29">
        <v>107.84</v>
      </c>
      <c r="E102" t="s">
        <v>50</v>
      </c>
    </row>
    <row r="103" spans="1:6">
      <c r="A103" s="10" t="s">
        <v>8</v>
      </c>
      <c r="B103" s="12"/>
      <c r="C103" s="12"/>
      <c r="D103" s="9">
        <f>D102</f>
        <v>107.84</v>
      </c>
      <c r="E103" s="12"/>
    </row>
    <row r="104" spans="1:6">
      <c r="A104" s="5" t="s">
        <v>145</v>
      </c>
      <c r="B104">
        <v>68133903035</v>
      </c>
      <c r="C104" t="s">
        <v>146</v>
      </c>
      <c r="D104" s="29">
        <v>21.58</v>
      </c>
      <c r="E104" t="s">
        <v>54</v>
      </c>
    </row>
    <row r="105" spans="1:6">
      <c r="A105" s="10" t="s">
        <v>8</v>
      </c>
      <c r="B105" s="12"/>
      <c r="C105" s="12"/>
      <c r="D105" s="9">
        <f>D104</f>
        <v>21.58</v>
      </c>
      <c r="E105" s="12"/>
    </row>
    <row r="106" spans="1:6">
      <c r="A106" s="5" t="s">
        <v>34</v>
      </c>
      <c r="B106">
        <v>84698789700</v>
      </c>
      <c r="C106" t="s">
        <v>6</v>
      </c>
      <c r="D106" s="29">
        <v>22.26</v>
      </c>
      <c r="E106" t="s">
        <v>52</v>
      </c>
      <c r="F106" s="19"/>
    </row>
    <row r="107" spans="1:6">
      <c r="A107" s="10" t="s">
        <v>8</v>
      </c>
      <c r="B107" s="12"/>
      <c r="C107" s="12"/>
      <c r="D107" s="9">
        <f>D106</f>
        <v>22.26</v>
      </c>
      <c r="E107" s="12"/>
    </row>
    <row r="108" spans="1:6">
      <c r="A108" s="16" t="s">
        <v>141</v>
      </c>
      <c r="B108" s="20">
        <v>70108447975</v>
      </c>
      <c r="C108" s="13" t="s">
        <v>41</v>
      </c>
      <c r="D108" s="51">
        <v>104.37</v>
      </c>
      <c r="E108" s="3" t="s">
        <v>52</v>
      </c>
    </row>
    <row r="109" spans="1:6">
      <c r="A109" s="10" t="s">
        <v>8</v>
      </c>
      <c r="B109" s="12"/>
      <c r="C109" s="12"/>
      <c r="D109" s="9">
        <f>D108</f>
        <v>104.37</v>
      </c>
      <c r="E109" s="12"/>
    </row>
    <row r="110" spans="1:6">
      <c r="A110" s="60" t="s">
        <v>33</v>
      </c>
      <c r="B110" s="62">
        <v>64546066176</v>
      </c>
      <c r="C110" s="62" t="s">
        <v>6</v>
      </c>
      <c r="D110" s="61">
        <f>10.62+22.35+4</f>
        <v>36.97</v>
      </c>
      <c r="E110" s="62" t="s">
        <v>49</v>
      </c>
    </row>
    <row r="111" spans="1:6">
      <c r="A111" s="54" t="s">
        <v>33</v>
      </c>
      <c r="B111" s="3">
        <v>64546066176</v>
      </c>
      <c r="C111" s="3" t="s">
        <v>6</v>
      </c>
      <c r="D111" s="24">
        <v>3.8</v>
      </c>
      <c r="E111" s="3" t="s">
        <v>52</v>
      </c>
    </row>
    <row r="112" spans="1:6">
      <c r="A112" s="10" t="s">
        <v>8</v>
      </c>
      <c r="B112" s="12"/>
      <c r="C112" s="12"/>
      <c r="D112" s="9">
        <f>D110+D111</f>
        <v>40.769999999999996</v>
      </c>
      <c r="E112" s="12"/>
    </row>
    <row r="113" spans="1:6">
      <c r="A113" s="5" t="s">
        <v>35</v>
      </c>
      <c r="B113">
        <v>33392005961</v>
      </c>
      <c r="C113" t="s">
        <v>6</v>
      </c>
      <c r="D113" s="29">
        <v>89.59</v>
      </c>
      <c r="E113" t="s">
        <v>57</v>
      </c>
    </row>
    <row r="114" spans="1:6">
      <c r="A114" s="10" t="s">
        <v>8</v>
      </c>
      <c r="B114" s="12"/>
      <c r="C114" s="12"/>
      <c r="D114" s="9">
        <f>D113</f>
        <v>89.59</v>
      </c>
      <c r="E114" s="12"/>
    </row>
    <row r="115" spans="1:6">
      <c r="A115" s="16" t="s">
        <v>83</v>
      </c>
      <c r="B115" s="20">
        <v>70812508533</v>
      </c>
      <c r="C115" s="13" t="s">
        <v>84</v>
      </c>
      <c r="D115" s="51">
        <v>617.16</v>
      </c>
      <c r="E115" t="s">
        <v>52</v>
      </c>
    </row>
    <row r="116" spans="1:6">
      <c r="A116" s="10" t="s">
        <v>8</v>
      </c>
      <c r="B116" s="12"/>
      <c r="C116" s="12"/>
      <c r="D116" s="9">
        <f>D115</f>
        <v>617.16</v>
      </c>
      <c r="E116" s="12"/>
    </row>
    <row r="117" spans="1:6">
      <c r="A117" s="6" t="s">
        <v>36</v>
      </c>
      <c r="B117">
        <v>73660371074</v>
      </c>
      <c r="C117" t="s">
        <v>32</v>
      </c>
      <c r="D117" s="29">
        <f>131.44+7.88+14.79</f>
        <v>154.10999999999999</v>
      </c>
      <c r="E117" t="s">
        <v>52</v>
      </c>
      <c r="F117" s="25"/>
    </row>
    <row r="118" spans="1:6">
      <c r="A118" s="10" t="s">
        <v>8</v>
      </c>
      <c r="B118" s="12"/>
      <c r="C118" s="12"/>
      <c r="D118" s="9">
        <f>D117</f>
        <v>154.10999999999999</v>
      </c>
      <c r="E118" s="12"/>
    </row>
    <row r="119" spans="1:6">
      <c r="A119" s="6" t="s">
        <v>11</v>
      </c>
      <c r="B119">
        <v>36755252122</v>
      </c>
      <c r="C119" t="s">
        <v>6</v>
      </c>
      <c r="D119" s="29">
        <f>39.26+99.86+191.24+99.86+12.26+91.6</f>
        <v>534.08000000000004</v>
      </c>
      <c r="E119" t="s">
        <v>52</v>
      </c>
    </row>
    <row r="120" spans="1:6">
      <c r="A120" s="10" t="s">
        <v>8</v>
      </c>
      <c r="B120" s="12"/>
      <c r="C120" s="12"/>
      <c r="D120" s="9">
        <f>D119</f>
        <v>534.08000000000004</v>
      </c>
      <c r="E120" s="12"/>
    </row>
    <row r="121" spans="1:6">
      <c r="A121" s="6" t="s">
        <v>37</v>
      </c>
      <c r="B121">
        <v>41976933718</v>
      </c>
      <c r="C121" t="s">
        <v>38</v>
      </c>
      <c r="D121" s="29">
        <f>174.83+41.25+35.51+106.11+351.13+35.04+241.25+31.25+187.5+27.09+216.73+211.93+101.55+30+41.41</f>
        <v>1832.58</v>
      </c>
      <c r="E121" t="s">
        <v>52</v>
      </c>
    </row>
    <row r="122" spans="1:6">
      <c r="A122" s="10" t="s">
        <v>8</v>
      </c>
      <c r="B122" s="12"/>
      <c r="C122" s="12"/>
      <c r="D122" s="9">
        <f>D121</f>
        <v>1832.58</v>
      </c>
      <c r="E122" s="12"/>
    </row>
    <row r="123" spans="1:6">
      <c r="A123" s="16" t="s">
        <v>108</v>
      </c>
      <c r="B123" s="20">
        <v>12447199777</v>
      </c>
      <c r="C123" s="13" t="s">
        <v>6</v>
      </c>
      <c r="D123" s="51">
        <v>166.25</v>
      </c>
      <c r="E123" s="38" t="s">
        <v>49</v>
      </c>
    </row>
    <row r="124" spans="1:6">
      <c r="A124" s="10" t="s">
        <v>8</v>
      </c>
      <c r="B124" s="12"/>
      <c r="C124" s="12"/>
      <c r="D124" s="9">
        <f>D123</f>
        <v>166.25</v>
      </c>
      <c r="E124" s="12"/>
    </row>
    <row r="125" spans="1:6">
      <c r="A125" s="16" t="s">
        <v>92</v>
      </c>
      <c r="B125" s="20">
        <v>76149261107</v>
      </c>
      <c r="C125" s="20" t="s">
        <v>93</v>
      </c>
      <c r="D125" s="51">
        <v>18.13</v>
      </c>
      <c r="E125" s="38" t="s">
        <v>49</v>
      </c>
      <c r="F125" s="5"/>
    </row>
    <row r="126" spans="1:6">
      <c r="A126" s="10" t="s">
        <v>8</v>
      </c>
      <c r="B126" s="12"/>
      <c r="C126" s="12"/>
      <c r="D126" s="9">
        <f>D125</f>
        <v>18.13</v>
      </c>
      <c r="E126" s="12"/>
    </row>
    <row r="127" spans="1:6" s="20" customFormat="1">
      <c r="A127" s="5" t="s">
        <v>133</v>
      </c>
      <c r="B127">
        <v>37879152548</v>
      </c>
      <c r="C127" s="13" t="s">
        <v>31</v>
      </c>
      <c r="D127" s="51">
        <f>254.41+494.58</f>
        <v>748.99</v>
      </c>
      <c r="E127" t="s">
        <v>52</v>
      </c>
    </row>
    <row r="128" spans="1:6">
      <c r="A128" s="10" t="s">
        <v>8</v>
      </c>
      <c r="B128" s="12"/>
      <c r="C128" s="12"/>
      <c r="D128" s="9">
        <f>D127</f>
        <v>748.99</v>
      </c>
      <c r="E128" s="12"/>
    </row>
    <row r="129" spans="1:6">
      <c r="A129" s="39" t="s">
        <v>39</v>
      </c>
      <c r="B129" s="38">
        <v>70049869741</v>
      </c>
      <c r="C129" s="38" t="s">
        <v>6</v>
      </c>
      <c r="D129" s="52">
        <v>138.1</v>
      </c>
      <c r="E129" s="38" t="s">
        <v>49</v>
      </c>
      <c r="F129" s="5"/>
    </row>
    <row r="130" spans="1:6">
      <c r="A130" s="10" t="s">
        <v>8</v>
      </c>
      <c r="B130" s="12"/>
      <c r="C130" s="12"/>
      <c r="D130" s="9">
        <f>D129</f>
        <v>138.1</v>
      </c>
      <c r="E130" s="12"/>
    </row>
    <row r="131" spans="1:6">
      <c r="A131" s="39" t="s">
        <v>40</v>
      </c>
      <c r="B131" s="38">
        <v>69149293370</v>
      </c>
      <c r="C131" s="38" t="s">
        <v>41</v>
      </c>
      <c r="D131" s="52">
        <v>276.48</v>
      </c>
      <c r="E131" s="38" t="s">
        <v>50</v>
      </c>
      <c r="F131" s="5"/>
    </row>
    <row r="132" spans="1:6">
      <c r="A132" s="10" t="s">
        <v>8</v>
      </c>
      <c r="B132" s="12"/>
      <c r="C132" s="12"/>
      <c r="D132" s="9">
        <f>D131</f>
        <v>276.48</v>
      </c>
      <c r="E132" s="12"/>
    </row>
    <row r="133" spans="1:6">
      <c r="A133" s="16" t="s">
        <v>103</v>
      </c>
      <c r="B133" s="13">
        <v>46108893754</v>
      </c>
      <c r="C133" s="13" t="s">
        <v>6</v>
      </c>
      <c r="D133" s="51">
        <v>11.96</v>
      </c>
      <c r="E133" s="13" t="s">
        <v>99</v>
      </c>
    </row>
    <row r="134" spans="1:6">
      <c r="A134" s="10" t="s">
        <v>8</v>
      </c>
      <c r="B134" s="12"/>
      <c r="C134" s="12"/>
      <c r="D134" s="9">
        <f>D133</f>
        <v>11.96</v>
      </c>
      <c r="E134" s="12"/>
    </row>
    <row r="135" spans="1:6">
      <c r="A135" s="6" t="s">
        <v>42</v>
      </c>
      <c r="B135">
        <v>58335400167</v>
      </c>
      <c r="C135" t="s">
        <v>43</v>
      </c>
      <c r="D135" s="29">
        <v>830.72</v>
      </c>
      <c r="E135" t="s">
        <v>58</v>
      </c>
    </row>
    <row r="136" spans="1:6">
      <c r="A136" s="10" t="s">
        <v>8</v>
      </c>
      <c r="B136" s="12"/>
      <c r="C136" s="12"/>
      <c r="D136" s="9">
        <f>D135</f>
        <v>830.72</v>
      </c>
      <c r="E136" s="12"/>
    </row>
    <row r="137" spans="1:6">
      <c r="A137" s="6" t="s">
        <v>44</v>
      </c>
      <c r="B137">
        <v>22597784145</v>
      </c>
      <c r="C137" t="s">
        <v>6</v>
      </c>
      <c r="D137" s="29">
        <f>843.71+830.72</f>
        <v>1674.43</v>
      </c>
      <c r="E137" t="s">
        <v>58</v>
      </c>
    </row>
    <row r="138" spans="1:6">
      <c r="A138" s="10" t="s">
        <v>8</v>
      </c>
      <c r="B138" s="12"/>
      <c r="C138" s="12"/>
      <c r="D138" s="9">
        <f>D137</f>
        <v>1674.43</v>
      </c>
      <c r="E138" s="12"/>
    </row>
    <row r="139" spans="1:6">
      <c r="A139" s="6" t="s">
        <v>115</v>
      </c>
      <c r="B139">
        <v>51040854445</v>
      </c>
      <c r="C139" t="s">
        <v>6</v>
      </c>
      <c r="D139" s="29">
        <v>80</v>
      </c>
      <c r="E139" t="s">
        <v>55</v>
      </c>
    </row>
    <row r="140" spans="1:6">
      <c r="A140" s="10" t="s">
        <v>8</v>
      </c>
      <c r="B140" s="12"/>
      <c r="C140" s="12"/>
      <c r="D140" s="9">
        <f>D139</f>
        <v>80</v>
      </c>
      <c r="E140" s="12"/>
    </row>
    <row r="141" spans="1:6">
      <c r="A141" s="5" t="s">
        <v>109</v>
      </c>
      <c r="B141" s="11" t="s">
        <v>110</v>
      </c>
      <c r="C141" t="s">
        <v>6</v>
      </c>
      <c r="D141" s="29">
        <f>4.55+24</f>
        <v>28.55</v>
      </c>
      <c r="E141" t="s">
        <v>52</v>
      </c>
    </row>
    <row r="142" spans="1:6">
      <c r="A142" s="10" t="s">
        <v>8</v>
      </c>
      <c r="B142" s="12"/>
      <c r="C142" s="12"/>
      <c r="D142" s="9">
        <f>D141</f>
        <v>28.55</v>
      </c>
      <c r="E142" s="12"/>
    </row>
    <row r="143" spans="1:6">
      <c r="A143" s="6" t="s">
        <v>101</v>
      </c>
      <c r="B143">
        <v>70133616033</v>
      </c>
      <c r="C143" t="s">
        <v>6</v>
      </c>
      <c r="D143" s="29">
        <f>13.92+13.6</f>
        <v>27.52</v>
      </c>
      <c r="E143" t="s">
        <v>102</v>
      </c>
    </row>
    <row r="144" spans="1:6">
      <c r="A144" s="10" t="s">
        <v>8</v>
      </c>
      <c r="B144" s="12"/>
      <c r="C144" s="12"/>
      <c r="D144" s="9">
        <f>D143</f>
        <v>27.52</v>
      </c>
      <c r="E144" s="12"/>
    </row>
    <row r="145" spans="1:11">
      <c r="A145" s="16" t="s">
        <v>121</v>
      </c>
      <c r="B145" s="63" t="s">
        <v>122</v>
      </c>
      <c r="C145" s="13" t="s">
        <v>6</v>
      </c>
      <c r="D145" s="51">
        <v>57.5</v>
      </c>
      <c r="E145" s="38" t="s">
        <v>50</v>
      </c>
    </row>
    <row r="146" spans="1:11">
      <c r="A146" s="10" t="s">
        <v>8</v>
      </c>
      <c r="B146" s="12"/>
      <c r="C146" s="12"/>
      <c r="D146" s="9">
        <f>D145</f>
        <v>57.5</v>
      </c>
      <c r="E146" s="12"/>
    </row>
    <row r="147" spans="1:11">
      <c r="A147" s="5" t="s">
        <v>45</v>
      </c>
      <c r="B147">
        <v>32787730056</v>
      </c>
      <c r="C147" t="s">
        <v>6</v>
      </c>
      <c r="D147" s="29">
        <f>125+150</f>
        <v>275</v>
      </c>
      <c r="E147" s="37" t="s">
        <v>56</v>
      </c>
    </row>
    <row r="148" spans="1:11">
      <c r="A148" s="10" t="s">
        <v>8</v>
      </c>
      <c r="B148" s="12"/>
      <c r="C148" s="12"/>
      <c r="D148" s="9">
        <f>D147</f>
        <v>275</v>
      </c>
      <c r="E148" s="12"/>
    </row>
    <row r="149" spans="1:11" s="20" customFormat="1">
      <c r="A149" s="16" t="s">
        <v>130</v>
      </c>
      <c r="B149" s="20">
        <v>63532141875</v>
      </c>
      <c r="C149" s="13" t="s">
        <v>6</v>
      </c>
      <c r="D149" s="51">
        <v>100</v>
      </c>
      <c r="E149" s="13" t="s">
        <v>54</v>
      </c>
    </row>
    <row r="150" spans="1:11">
      <c r="A150" s="10" t="s">
        <v>8</v>
      </c>
      <c r="B150" s="12"/>
      <c r="C150" s="12"/>
      <c r="D150" s="9">
        <f>D149</f>
        <v>100</v>
      </c>
      <c r="E150" s="12"/>
    </row>
    <row r="151" spans="1:11">
      <c r="A151" s="7" t="s">
        <v>143</v>
      </c>
      <c r="B151" s="25">
        <v>63398817957</v>
      </c>
      <c r="C151" s="25" t="s">
        <v>144</v>
      </c>
      <c r="D151" s="65">
        <v>199.88</v>
      </c>
      <c r="E151" s="13" t="s">
        <v>53</v>
      </c>
    </row>
    <row r="152" spans="1:11">
      <c r="A152" s="10" t="s">
        <v>8</v>
      </c>
      <c r="B152" s="12"/>
      <c r="C152" s="12"/>
      <c r="D152" s="9">
        <f>D151</f>
        <v>199.88</v>
      </c>
      <c r="E152" s="12"/>
    </row>
    <row r="153" spans="1:11">
      <c r="A153" s="5" t="s">
        <v>18</v>
      </c>
      <c r="B153">
        <v>44138062462</v>
      </c>
      <c r="C153" t="s">
        <v>46</v>
      </c>
      <c r="D153" s="29">
        <f>237.08+525.36+533.36+234.39+139.11+41.49+112.53+128.97+413.9+333.65</f>
        <v>2699.84</v>
      </c>
      <c r="E153" t="s">
        <v>52</v>
      </c>
      <c r="K153" s="13"/>
    </row>
    <row r="154" spans="1:11">
      <c r="A154" s="10" t="s">
        <v>8</v>
      </c>
      <c r="B154" s="12"/>
      <c r="C154" s="12"/>
      <c r="D154" s="9">
        <f>D153</f>
        <v>2699.84</v>
      </c>
      <c r="E154" s="12"/>
    </row>
    <row r="155" spans="1:11">
      <c r="A155" s="37" t="s">
        <v>15</v>
      </c>
      <c r="B155" s="38">
        <v>83416546499</v>
      </c>
      <c r="C155" s="38" t="s">
        <v>6</v>
      </c>
      <c r="D155" s="52">
        <f>227.75+477.33+741.13</f>
        <v>1446.21</v>
      </c>
      <c r="E155" s="38" t="s">
        <v>60</v>
      </c>
    </row>
    <row r="156" spans="1:11">
      <c r="A156" s="5" t="s">
        <v>15</v>
      </c>
      <c r="B156">
        <v>83416546499</v>
      </c>
      <c r="C156" t="s">
        <v>6</v>
      </c>
      <c r="D156" s="29">
        <f>54.46+33.82</f>
        <v>88.28</v>
      </c>
      <c r="E156" t="s">
        <v>61</v>
      </c>
    </row>
    <row r="157" spans="1:11">
      <c r="A157" s="10" t="s">
        <v>8</v>
      </c>
      <c r="B157" s="12"/>
      <c r="C157" s="12"/>
      <c r="D157" s="9">
        <f>D155+D156</f>
        <v>1534.49</v>
      </c>
      <c r="E157" s="12"/>
    </row>
    <row r="158" spans="1:11">
      <c r="A158" s="16" t="s">
        <v>105</v>
      </c>
      <c r="B158" s="20">
        <v>95092888930</v>
      </c>
      <c r="C158" s="13" t="s">
        <v>6</v>
      </c>
      <c r="D158" s="51">
        <v>23.99</v>
      </c>
      <c r="E158" s="13" t="s">
        <v>99</v>
      </c>
    </row>
    <row r="159" spans="1:11">
      <c r="A159" s="16" t="s">
        <v>105</v>
      </c>
      <c r="B159" s="20">
        <v>95092888930</v>
      </c>
      <c r="C159" s="13" t="s">
        <v>6</v>
      </c>
      <c r="D159" s="51">
        <v>8.49</v>
      </c>
      <c r="E159" t="s">
        <v>52</v>
      </c>
    </row>
    <row r="160" spans="1:11">
      <c r="A160" s="10" t="s">
        <v>8</v>
      </c>
      <c r="B160" s="12"/>
      <c r="C160" s="12"/>
      <c r="D160" s="9">
        <f>D159+D158</f>
        <v>32.479999999999997</v>
      </c>
      <c r="E160" s="12"/>
    </row>
    <row r="161" spans="1:10">
      <c r="A161" s="5" t="s">
        <v>47</v>
      </c>
      <c r="B161">
        <v>68204597981</v>
      </c>
      <c r="C161" t="s">
        <v>6</v>
      </c>
      <c r="D161" s="29">
        <f>164.24+116.13</f>
        <v>280.37</v>
      </c>
      <c r="E161" t="s">
        <v>54</v>
      </c>
    </row>
    <row r="162" spans="1:10">
      <c r="A162" s="10" t="s">
        <v>8</v>
      </c>
      <c r="B162" s="12"/>
      <c r="C162" s="12"/>
      <c r="D162" s="9">
        <f>D161</f>
        <v>280.37</v>
      </c>
      <c r="E162" s="12"/>
    </row>
    <row r="163" spans="1:10">
      <c r="A163" s="16" t="s">
        <v>86</v>
      </c>
      <c r="B163" s="50" t="s">
        <v>87</v>
      </c>
      <c r="C163" s="20"/>
      <c r="D163" s="51">
        <v>747.75</v>
      </c>
      <c r="E163" t="s">
        <v>52</v>
      </c>
    </row>
    <row r="164" spans="1:10">
      <c r="A164" s="10" t="s">
        <v>8</v>
      </c>
      <c r="B164" s="12"/>
      <c r="C164" s="12"/>
      <c r="D164" s="9">
        <f>D163</f>
        <v>747.75</v>
      </c>
      <c r="E164" s="12"/>
    </row>
    <row r="165" spans="1:10">
      <c r="A165" s="5" t="s">
        <v>137</v>
      </c>
      <c r="B165">
        <v>63603498763</v>
      </c>
      <c r="C165" t="s">
        <v>6</v>
      </c>
      <c r="D165" s="29">
        <f>245.7+156.3+229.61</f>
        <v>631.61</v>
      </c>
      <c r="E165" t="s">
        <v>52</v>
      </c>
    </row>
    <row r="166" spans="1:10">
      <c r="A166" s="10" t="s">
        <v>8</v>
      </c>
      <c r="B166" s="12"/>
      <c r="C166" s="12"/>
      <c r="D166" s="9">
        <f>D165</f>
        <v>631.61</v>
      </c>
      <c r="E166" s="12"/>
    </row>
    <row r="167" spans="1:10">
      <c r="A167" s="16" t="s">
        <v>106</v>
      </c>
      <c r="B167" s="20">
        <v>86255713939</v>
      </c>
      <c r="C167" s="13" t="s">
        <v>6</v>
      </c>
      <c r="D167" s="51">
        <v>40.65</v>
      </c>
      <c r="E167" s="13" t="s">
        <v>53</v>
      </c>
    </row>
    <row r="168" spans="1:10">
      <c r="A168" s="10" t="s">
        <v>8</v>
      </c>
      <c r="B168" s="12"/>
      <c r="C168" s="12"/>
      <c r="D168" s="9">
        <f>D167</f>
        <v>40.65</v>
      </c>
      <c r="E168" s="12"/>
    </row>
    <row r="169" spans="1:10" ht="30">
      <c r="A169" s="5" t="s">
        <v>90</v>
      </c>
      <c r="B169" s="26"/>
      <c r="C169" s="26"/>
      <c r="D169" s="22">
        <v>406.48</v>
      </c>
      <c r="E169" s="28" t="s">
        <v>64</v>
      </c>
      <c r="J169" s="13"/>
    </row>
    <row r="170" spans="1:10">
      <c r="A170" s="5" t="s">
        <v>90</v>
      </c>
      <c r="B170" s="26"/>
      <c r="C170" s="26"/>
      <c r="D170" s="24">
        <f>79.63+79.63</f>
        <v>159.26</v>
      </c>
      <c r="E170" s="60" t="s">
        <v>56</v>
      </c>
      <c r="J170" s="13"/>
    </row>
    <row r="171" spans="1:10">
      <c r="A171" s="5" t="s">
        <v>90</v>
      </c>
      <c r="B171" s="53"/>
      <c r="C171" s="53"/>
      <c r="D171" s="22">
        <f>15+45.79+45.79+45.79+43.8+43.8</f>
        <v>239.97000000000003</v>
      </c>
      <c r="E171" t="s">
        <v>57</v>
      </c>
    </row>
    <row r="172" spans="1:10">
      <c r="A172" s="5" t="s">
        <v>90</v>
      </c>
      <c r="B172" s="53"/>
      <c r="C172" s="53"/>
      <c r="D172" s="22">
        <f>27.79+8.9</f>
        <v>36.69</v>
      </c>
      <c r="E172" s="13" t="s">
        <v>99</v>
      </c>
    </row>
    <row r="173" spans="1:10">
      <c r="A173" s="10" t="s">
        <v>8</v>
      </c>
      <c r="B173" s="26"/>
      <c r="C173" s="26"/>
      <c r="D173" s="27">
        <f>D171+D169+D170+D172</f>
        <v>842.40000000000009</v>
      </c>
      <c r="E173" s="26"/>
    </row>
    <row r="174" spans="1:10" ht="30">
      <c r="A174" s="5" t="s">
        <v>66</v>
      </c>
      <c r="B174" s="5"/>
      <c r="C174" s="5"/>
      <c r="D174" s="22">
        <v>504</v>
      </c>
      <c r="E174" s="28" t="s">
        <v>65</v>
      </c>
    </row>
    <row r="175" spans="1:10">
      <c r="A175" s="10" t="s">
        <v>8</v>
      </c>
      <c r="B175" s="26"/>
      <c r="C175" s="26"/>
      <c r="D175" s="27">
        <f>D174</f>
        <v>504</v>
      </c>
      <c r="E175" s="26"/>
      <c r="H175" s="8"/>
    </row>
    <row r="176" spans="1:10">
      <c r="A176" s="21" t="s">
        <v>59</v>
      </c>
      <c r="B176" s="5"/>
      <c r="C176" s="5"/>
      <c r="D176" s="24">
        <f>20+22.9+9.2</f>
        <v>52.099999999999994</v>
      </c>
      <c r="E176" s="23" t="s">
        <v>63</v>
      </c>
      <c r="F176" s="5"/>
    </row>
    <row r="177" spans="1:6">
      <c r="A177" s="21" t="s">
        <v>59</v>
      </c>
      <c r="B177" s="5"/>
      <c r="C177" s="5"/>
      <c r="D177" s="24">
        <f>12.18+93.6+3.4</f>
        <v>109.18</v>
      </c>
      <c r="E177" s="23" t="s">
        <v>48</v>
      </c>
      <c r="F177" s="5"/>
    </row>
    <row r="178" spans="1:6">
      <c r="A178" s="21" t="s">
        <v>59</v>
      </c>
      <c r="B178" s="5"/>
      <c r="C178" s="5"/>
      <c r="D178" s="24">
        <v>300</v>
      </c>
      <c r="E178" s="23" t="s">
        <v>70</v>
      </c>
    </row>
    <row r="179" spans="1:6">
      <c r="A179" s="21" t="s">
        <v>59</v>
      </c>
      <c r="B179" s="5"/>
      <c r="C179" s="5"/>
      <c r="D179" s="24">
        <f>35.3+17.8+15+4.35+7.55</f>
        <v>79.999999999999986</v>
      </c>
      <c r="E179" s="3" t="s">
        <v>99</v>
      </c>
    </row>
    <row r="180" spans="1:6">
      <c r="A180" s="21" t="s">
        <v>59</v>
      </c>
      <c r="B180" s="5"/>
      <c r="C180" s="5"/>
      <c r="D180" s="22">
        <f>21.59+0.65</f>
        <v>22.24</v>
      </c>
      <c r="E180" s="23" t="s">
        <v>49</v>
      </c>
    </row>
    <row r="181" spans="1:6">
      <c r="A181" s="10" t="s">
        <v>8</v>
      </c>
      <c r="B181" s="12"/>
      <c r="C181" s="12"/>
      <c r="D181" s="9">
        <f>D176+D177+D180+D178+D179</f>
        <v>563.52</v>
      </c>
      <c r="E181" s="12"/>
    </row>
    <row r="182" spans="1:6">
      <c r="A182" s="14" t="s">
        <v>117</v>
      </c>
      <c r="B182" s="13"/>
      <c r="C182" s="13"/>
      <c r="D182" s="17">
        <f>D181+D175+D164+D162+D157+D154+D148+D138+D136+D132+D130+D126+D122+D120+D118+D116+D114+D112+D107+D103+D101+D97+D93+D91+D87+D85+D83+D79+D77+D72+D69+D67+D65+D63+D59+D57+D45+D38+D34+D26+D24+D19+D17+D13+D11+D173+D168+D166+D160+D152+D150+D146+D144+D142+D140+D134+D128+D124+D109+D105+D99+D95+D89+D81+D74+D61+D55+D53+D51+D47+D43+D40+D36+D32+D30+D28+D21+D15</f>
        <v>57157.440000000002</v>
      </c>
      <c r="E182" s="13"/>
    </row>
    <row r="183" spans="1:6">
      <c r="A183" s="5"/>
      <c r="F183" s="29"/>
    </row>
    <row r="184" spans="1:6">
      <c r="A184" s="5"/>
    </row>
    <row r="185" spans="1:6">
      <c r="A185" s="5"/>
    </row>
    <row r="186" spans="1:6">
      <c r="A186" s="5"/>
    </row>
  </sheetData>
  <sheetProtection password="C7E7" sheet="1" objects="1" scenarios="1"/>
  <mergeCells count="1">
    <mergeCell ref="A5:E7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1"/>
  <sheetViews>
    <sheetView workbookViewId="0">
      <selection activeCell="B14" sqref="B14"/>
    </sheetView>
  </sheetViews>
  <sheetFormatPr defaultRowHeight="15"/>
  <cols>
    <col min="1" max="1" width="21.140625" style="29" customWidth="1"/>
    <col min="2" max="2" width="79.28515625" style="13" customWidth="1"/>
    <col min="3" max="3" width="10.140625" style="29" bestFit="1" customWidth="1"/>
    <col min="4" max="16384" width="9.140625" style="13"/>
  </cols>
  <sheetData>
    <row r="1" spans="1:3">
      <c r="A1" s="35" t="s">
        <v>75</v>
      </c>
    </row>
    <row r="2" spans="1:3">
      <c r="A2" s="35" t="s">
        <v>76</v>
      </c>
    </row>
    <row r="3" spans="1:3">
      <c r="A3" s="35" t="s">
        <v>77</v>
      </c>
    </row>
    <row r="4" spans="1:3">
      <c r="A4" s="69"/>
      <c r="B4" s="69"/>
    </row>
    <row r="5" spans="1:3" ht="15" customHeight="1">
      <c r="A5" s="67" t="s">
        <v>116</v>
      </c>
      <c r="B5" s="67"/>
    </row>
    <row r="6" spans="1:3">
      <c r="A6" s="67"/>
      <c r="B6" s="67"/>
    </row>
    <row r="7" spans="1:3">
      <c r="A7" s="68"/>
      <c r="B7" s="68"/>
    </row>
    <row r="8" spans="1:3">
      <c r="B8" s="45"/>
    </row>
    <row r="9" spans="1:3" ht="33.75" customHeight="1">
      <c r="A9" s="41" t="s">
        <v>3</v>
      </c>
      <c r="B9" s="42" t="s">
        <v>4</v>
      </c>
    </row>
    <row r="10" spans="1:3">
      <c r="A10" s="30">
        <f>359234.3+19399.74+271.78+316.4+137.04+265.03+2825.01+100.6</f>
        <v>382549.9</v>
      </c>
      <c r="B10" s="31" t="s">
        <v>67</v>
      </c>
    </row>
    <row r="11" spans="1:3" s="20" customFormat="1">
      <c r="A11" s="30">
        <f>597.25+19.91+59273.67+851.43+18.98+3200.92+117.11+52.2+22.61+298.69+449.42+5.59</f>
        <v>64907.78</v>
      </c>
      <c r="B11" s="31" t="s">
        <v>68</v>
      </c>
      <c r="C11" s="29"/>
    </row>
    <row r="12" spans="1:3">
      <c r="A12" s="30">
        <v>18.399999999999999</v>
      </c>
      <c r="B12" s="31" t="s">
        <v>69</v>
      </c>
    </row>
    <row r="13" spans="1:3">
      <c r="A13" s="30">
        <v>170</v>
      </c>
      <c r="B13" s="31" t="s">
        <v>80</v>
      </c>
    </row>
    <row r="14" spans="1:3">
      <c r="A14" s="30">
        <f>1327.23+1592.67+438+331.81+663.62+22000</f>
        <v>26353.33</v>
      </c>
      <c r="B14" s="31" t="s">
        <v>70</v>
      </c>
    </row>
    <row r="15" spans="1:3" ht="15" customHeight="1">
      <c r="A15" s="30">
        <v>1051.72</v>
      </c>
      <c r="B15" s="32" t="s">
        <v>71</v>
      </c>
    </row>
    <row r="16" spans="1:3">
      <c r="A16" s="30">
        <f>6.68+307.74+479.29+189.37</f>
        <v>983.08</v>
      </c>
      <c r="B16" s="32" t="s">
        <v>61</v>
      </c>
    </row>
    <row r="17" spans="1:2">
      <c r="A17" s="30">
        <v>500</v>
      </c>
      <c r="B17" s="32" t="s">
        <v>72</v>
      </c>
    </row>
    <row r="18" spans="1:2">
      <c r="A18" s="30">
        <f>67.69+64.55+18.97</f>
        <v>151.21</v>
      </c>
      <c r="B18" s="32" t="s">
        <v>73</v>
      </c>
    </row>
    <row r="19" spans="1:2">
      <c r="A19" s="30">
        <f>33.18+58.49+33.18</f>
        <v>124.85</v>
      </c>
      <c r="B19" s="32" t="s">
        <v>62</v>
      </c>
    </row>
    <row r="20" spans="1:2">
      <c r="A20" s="30">
        <f>10779.48+1126.46</f>
        <v>11905.939999999999</v>
      </c>
      <c r="B20" s="32" t="s">
        <v>74</v>
      </c>
    </row>
    <row r="21" spans="1:2">
      <c r="A21" s="33">
        <f>SUM(A10:A20)</f>
        <v>488716.21000000008</v>
      </c>
      <c r="B21" s="34" t="s">
        <v>117</v>
      </c>
    </row>
  </sheetData>
  <sheetProtection password="C7E7" sheet="1" objects="1" scenarios="1"/>
  <mergeCells count="2">
    <mergeCell ref="A5:B7"/>
    <mergeCell ref="A4:B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Company>Bolnicagoljak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</dc:creator>
  <cp:lastModifiedBy>Sandra</cp:lastModifiedBy>
  <dcterms:created xsi:type="dcterms:W3CDTF">2024-02-08T11:40:45Z</dcterms:created>
  <dcterms:modified xsi:type="dcterms:W3CDTF">2024-04-18T12:39:07Z</dcterms:modified>
</cp:coreProperties>
</file>